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Norte" sheetId="31" r:id="rId3"/>
    <sheet name="Cajamarca" sheetId="8" r:id="rId4"/>
    <sheet name="La Libertad" sheetId="24" r:id="rId5"/>
    <sheet name="Lambayeque" sheetId="25" r:id="rId6"/>
    <sheet name="Piura" sheetId="26" r:id="rId7"/>
    <sheet name="Tumbes" sheetId="27" r:id="rId8"/>
  </sheets>
  <calcPr calcId="145621"/>
</workbook>
</file>

<file path=xl/calcChain.xml><?xml version="1.0" encoding="utf-8"?>
<calcChain xmlns="http://schemas.openxmlformats.org/spreadsheetml/2006/main">
  <c r="I41" i="26" l="1"/>
  <c r="I42" i="26"/>
  <c r="I43" i="26"/>
  <c r="I44" i="26"/>
  <c r="I45" i="26"/>
  <c r="I40" i="26"/>
  <c r="I41" i="25"/>
  <c r="I42" i="25"/>
  <c r="I43" i="25"/>
  <c r="I44" i="25"/>
  <c r="I45" i="25"/>
  <c r="I46" i="25"/>
  <c r="I47" i="25"/>
  <c r="I48" i="25"/>
  <c r="I49" i="25"/>
  <c r="I40" i="25"/>
  <c r="L59" i="8"/>
  <c r="M59" i="8"/>
  <c r="L41" i="8"/>
  <c r="P90" i="31" l="1"/>
  <c r="P89" i="31"/>
  <c r="P88" i="31"/>
  <c r="P87" i="31"/>
  <c r="P86" i="31"/>
  <c r="P85" i="31"/>
  <c r="P84" i="31"/>
  <c r="P83" i="31"/>
  <c r="P82" i="31"/>
  <c r="P81" i="31"/>
  <c r="P80" i="31"/>
  <c r="P79" i="31"/>
  <c r="P78" i="31"/>
  <c r="P77" i="31"/>
  <c r="P76" i="31"/>
  <c r="I90" i="31"/>
  <c r="I89" i="31"/>
  <c r="I88" i="31"/>
  <c r="I87" i="31"/>
  <c r="I86" i="31"/>
  <c r="I85" i="31"/>
  <c r="I84" i="31"/>
  <c r="I83" i="31"/>
  <c r="I82" i="31"/>
  <c r="I81" i="31"/>
  <c r="I80" i="31"/>
  <c r="I79" i="31"/>
  <c r="I78" i="31"/>
  <c r="I77" i="31"/>
  <c r="I76" i="31"/>
  <c r="J3" i="31"/>
  <c r="J2" i="31"/>
  <c r="M40" i="31"/>
  <c r="M39" i="31"/>
  <c r="M26" i="31"/>
  <c r="M25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41" i="31"/>
  <c r="M42" i="31"/>
  <c r="M38" i="31"/>
  <c r="C33" i="31"/>
  <c r="C71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O90" i="31"/>
  <c r="O91" i="31"/>
  <c r="H90" i="31"/>
  <c r="O89" i="31"/>
  <c r="H89" i="31"/>
  <c r="O88" i="31"/>
  <c r="H88" i="31"/>
  <c r="O87" i="31"/>
  <c r="H87" i="31"/>
  <c r="O86" i="31"/>
  <c r="H86" i="31"/>
  <c r="O85" i="31"/>
  <c r="H85" i="31"/>
  <c r="O84" i="31"/>
  <c r="H84" i="31"/>
  <c r="O83" i="31"/>
  <c r="H83" i="31"/>
  <c r="O82" i="31"/>
  <c r="H82" i="31"/>
  <c r="O81" i="31"/>
  <c r="H81" i="31"/>
  <c r="O80" i="31"/>
  <c r="H80" i="31"/>
  <c r="O79" i="31"/>
  <c r="H79" i="31"/>
  <c r="O78" i="31"/>
  <c r="H78" i="31"/>
  <c r="O77" i="31"/>
  <c r="H77" i="31"/>
  <c r="O76" i="31"/>
  <c r="H76" i="31"/>
  <c r="J65" i="31"/>
  <c r="J63" i="31"/>
  <c r="J62" i="31"/>
  <c r="J61" i="31"/>
  <c r="J60" i="31"/>
  <c r="J59" i="31"/>
  <c r="J58" i="31"/>
  <c r="J57" i="31"/>
  <c r="J56" i="31"/>
  <c r="J55" i="31"/>
  <c r="J54" i="31"/>
  <c r="K65" i="31"/>
  <c r="H64" i="31"/>
  <c r="K63" i="31"/>
  <c r="L63" i="31" s="1"/>
  <c r="K62" i="31"/>
  <c r="L62" i="31" s="1"/>
  <c r="K61" i="31"/>
  <c r="L61" i="31" s="1"/>
  <c r="K60" i="31"/>
  <c r="L60" i="31" s="1"/>
  <c r="K59" i="31"/>
  <c r="L59" i="31" s="1"/>
  <c r="K58" i="31"/>
  <c r="L58" i="31" s="1"/>
  <c r="K57" i="31"/>
  <c r="L57" i="31" s="1"/>
  <c r="K56" i="31"/>
  <c r="L56" i="31" s="1"/>
  <c r="K55" i="31"/>
  <c r="L55" i="31" s="1"/>
  <c r="K54" i="31"/>
  <c r="L54" i="31" s="1"/>
  <c r="C49" i="31" l="1"/>
  <c r="H91" i="31"/>
  <c r="I64" i="31"/>
  <c r="I40" i="31"/>
  <c r="I38" i="31"/>
  <c r="L38" i="31" s="1"/>
  <c r="I41" i="31"/>
  <c r="I39" i="31"/>
  <c r="I42" i="31"/>
  <c r="H42" i="31"/>
  <c r="K42" i="31" s="1"/>
  <c r="H39" i="31"/>
  <c r="H41" i="31"/>
  <c r="H38" i="31"/>
  <c r="H40" i="31"/>
  <c r="L40" i="31" s="1"/>
  <c r="B3" i="31"/>
  <c r="I14" i="31"/>
  <c r="I26" i="31"/>
  <c r="H26" i="31"/>
  <c r="I25" i="31"/>
  <c r="H25" i="31"/>
  <c r="I24" i="31"/>
  <c r="H24" i="31"/>
  <c r="I23" i="31"/>
  <c r="H23" i="31"/>
  <c r="I21" i="31"/>
  <c r="H21" i="31"/>
  <c r="I20" i="31"/>
  <c r="H20" i="31"/>
  <c r="I19" i="31"/>
  <c r="H19" i="31"/>
  <c r="I18" i="31"/>
  <c r="H18" i="31"/>
  <c r="I17" i="31"/>
  <c r="H17" i="31"/>
  <c r="I16" i="31"/>
  <c r="H16" i="31"/>
  <c r="I15" i="31"/>
  <c r="H15" i="31"/>
  <c r="H14" i="31"/>
  <c r="I13" i="31"/>
  <c r="H13" i="31"/>
  <c r="H12" i="31"/>
  <c r="K64" i="31" l="1"/>
  <c r="L64" i="31" s="1"/>
  <c r="J64" i="31"/>
  <c r="L39" i="31"/>
  <c r="K41" i="31"/>
  <c r="H43" i="31"/>
  <c r="L42" i="31"/>
  <c r="K40" i="31"/>
  <c r="K39" i="31"/>
  <c r="K38" i="31"/>
  <c r="I43" i="31"/>
  <c r="J42" i="31" s="1"/>
  <c r="L41" i="31"/>
  <c r="L26" i="31"/>
  <c r="K26" i="31"/>
  <c r="L25" i="31"/>
  <c r="K25" i="31"/>
  <c r="L24" i="31"/>
  <c r="K24" i="31"/>
  <c r="L23" i="31"/>
  <c r="K23" i="31"/>
  <c r="L21" i="31"/>
  <c r="K21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3" i="31"/>
  <c r="K13" i="31"/>
  <c r="L43" i="31" l="1"/>
  <c r="J43" i="31"/>
  <c r="J40" i="31"/>
  <c r="K43" i="31"/>
  <c r="J39" i="31"/>
  <c r="J38" i="31"/>
  <c r="J41" i="31"/>
  <c r="G86" i="24"/>
  <c r="H86" i="24"/>
  <c r="G87" i="24"/>
  <c r="H87" i="24"/>
  <c r="G88" i="24"/>
  <c r="H88" i="24"/>
  <c r="G79" i="25"/>
  <c r="H79" i="25"/>
  <c r="G80" i="25"/>
  <c r="H80" i="25"/>
  <c r="G81" i="25"/>
  <c r="H81" i="25"/>
  <c r="G82" i="25"/>
  <c r="H82" i="25"/>
  <c r="G83" i="25"/>
  <c r="H83" i="25"/>
  <c r="G84" i="25"/>
  <c r="H84" i="25"/>
  <c r="G85" i="25"/>
  <c r="H85" i="25"/>
  <c r="G86" i="25"/>
  <c r="H86" i="25"/>
  <c r="G87" i="25"/>
  <c r="H87" i="25"/>
  <c r="G88" i="25"/>
  <c r="H88" i="25"/>
  <c r="H86" i="27"/>
  <c r="H87" i="27"/>
  <c r="H88" i="27"/>
  <c r="N84" i="26"/>
  <c r="O84" i="26"/>
  <c r="N85" i="26"/>
  <c r="O85" i="26"/>
  <c r="N86" i="26"/>
  <c r="O86" i="26"/>
  <c r="N87" i="26"/>
  <c r="O87" i="26"/>
  <c r="N88" i="26"/>
  <c r="O88" i="26"/>
  <c r="O81" i="25"/>
  <c r="O82" i="25"/>
  <c r="O83" i="25"/>
  <c r="O84" i="25"/>
  <c r="O85" i="25"/>
  <c r="O86" i="25"/>
  <c r="O87" i="25"/>
  <c r="O88" i="25"/>
  <c r="N86" i="24"/>
  <c r="O86" i="24"/>
  <c r="N87" i="24"/>
  <c r="O87" i="24"/>
  <c r="N88" i="24"/>
  <c r="O88" i="24"/>
  <c r="O84" i="8"/>
  <c r="O85" i="8"/>
  <c r="O86" i="8"/>
  <c r="O87" i="8"/>
  <c r="O88" i="8"/>
  <c r="J105" i="27" l="1"/>
  <c r="J101" i="27"/>
  <c r="J109" i="26"/>
  <c r="J105" i="26"/>
  <c r="J101" i="26"/>
  <c r="J109" i="25"/>
  <c r="J105" i="25"/>
  <c r="J101" i="25"/>
  <c r="J109" i="24"/>
  <c r="J105" i="24"/>
  <c r="J101" i="24"/>
  <c r="C109" i="27"/>
  <c r="C105" i="27"/>
  <c r="C101" i="27"/>
  <c r="C109" i="26"/>
  <c r="C105" i="26"/>
  <c r="C101" i="26"/>
  <c r="C109" i="25"/>
  <c r="C105" i="25"/>
  <c r="C101" i="25"/>
  <c r="C109" i="24"/>
  <c r="C105" i="24"/>
  <c r="C101" i="24"/>
  <c r="J3" i="27"/>
  <c r="B3" i="27"/>
  <c r="J2" i="27"/>
  <c r="B2" i="27"/>
  <c r="J3" i="26"/>
  <c r="B3" i="26"/>
  <c r="J2" i="26"/>
  <c r="B2" i="26"/>
  <c r="J3" i="25"/>
  <c r="B3" i="25"/>
  <c r="J2" i="25"/>
  <c r="B2" i="25"/>
  <c r="J3" i="24"/>
  <c r="B3" i="24"/>
  <c r="J2" i="24"/>
  <c r="B2" i="24"/>
  <c r="J3" i="8"/>
  <c r="O112" i="27"/>
  <c r="N112" i="27"/>
  <c r="H112" i="27"/>
  <c r="G112" i="27"/>
  <c r="O111" i="27"/>
  <c r="N111" i="27"/>
  <c r="H111" i="27"/>
  <c r="G111" i="27"/>
  <c r="O110" i="27"/>
  <c r="N110" i="27"/>
  <c r="H110" i="27"/>
  <c r="G110" i="27"/>
  <c r="O109" i="27"/>
  <c r="N109" i="27"/>
  <c r="H109" i="27"/>
  <c r="G109" i="27"/>
  <c r="O108" i="27"/>
  <c r="N108" i="27"/>
  <c r="H108" i="27"/>
  <c r="G108" i="27"/>
  <c r="O107" i="27"/>
  <c r="N107" i="27"/>
  <c r="H107" i="27"/>
  <c r="G107" i="27"/>
  <c r="O106" i="27"/>
  <c r="N106" i="27"/>
  <c r="H106" i="27"/>
  <c r="G106" i="27"/>
  <c r="O105" i="27"/>
  <c r="N105" i="27"/>
  <c r="H105" i="27"/>
  <c r="G105" i="27"/>
  <c r="O104" i="27"/>
  <c r="N104" i="27"/>
  <c r="H104" i="27"/>
  <c r="G104" i="27"/>
  <c r="O103" i="27"/>
  <c r="N103" i="27"/>
  <c r="H103" i="27"/>
  <c r="G103" i="27"/>
  <c r="O102" i="27"/>
  <c r="N102" i="27"/>
  <c r="H102" i="27"/>
  <c r="G102" i="27"/>
  <c r="O101" i="27"/>
  <c r="N101" i="27"/>
  <c r="H101" i="27"/>
  <c r="G101" i="27"/>
  <c r="O112" i="26"/>
  <c r="N112" i="26"/>
  <c r="H112" i="26"/>
  <c r="G112" i="26"/>
  <c r="O111" i="26"/>
  <c r="N111" i="26"/>
  <c r="H111" i="26"/>
  <c r="G111" i="26"/>
  <c r="O110" i="26"/>
  <c r="N110" i="26"/>
  <c r="H110" i="26"/>
  <c r="G110" i="26"/>
  <c r="O109" i="26"/>
  <c r="N109" i="26"/>
  <c r="H109" i="26"/>
  <c r="G109" i="26"/>
  <c r="O108" i="26"/>
  <c r="N108" i="26"/>
  <c r="H108" i="26"/>
  <c r="G108" i="26"/>
  <c r="O107" i="26"/>
  <c r="N107" i="26"/>
  <c r="H107" i="26"/>
  <c r="G107" i="26"/>
  <c r="O106" i="26"/>
  <c r="N106" i="26"/>
  <c r="H106" i="26"/>
  <c r="G106" i="26"/>
  <c r="O105" i="26"/>
  <c r="N105" i="26"/>
  <c r="H105" i="26"/>
  <c r="G105" i="26"/>
  <c r="O104" i="26"/>
  <c r="N104" i="26"/>
  <c r="H104" i="26"/>
  <c r="G104" i="26"/>
  <c r="O103" i="26"/>
  <c r="N103" i="26"/>
  <c r="H103" i="26"/>
  <c r="G103" i="26"/>
  <c r="O102" i="26"/>
  <c r="N102" i="26"/>
  <c r="H102" i="26"/>
  <c r="G102" i="26"/>
  <c r="O101" i="26"/>
  <c r="N101" i="26"/>
  <c r="H101" i="26"/>
  <c r="G101" i="26"/>
  <c r="O112" i="25"/>
  <c r="N112" i="25"/>
  <c r="H112" i="25"/>
  <c r="G112" i="25"/>
  <c r="O111" i="25"/>
  <c r="N111" i="25"/>
  <c r="H111" i="25"/>
  <c r="G111" i="25"/>
  <c r="O110" i="25"/>
  <c r="N110" i="25"/>
  <c r="H110" i="25"/>
  <c r="G110" i="25"/>
  <c r="O109" i="25"/>
  <c r="N109" i="25"/>
  <c r="H109" i="25"/>
  <c r="G109" i="25"/>
  <c r="O108" i="25"/>
  <c r="N108" i="25"/>
  <c r="H108" i="25"/>
  <c r="G108" i="25"/>
  <c r="O107" i="25"/>
  <c r="N107" i="25"/>
  <c r="H107" i="25"/>
  <c r="G107" i="25"/>
  <c r="O106" i="25"/>
  <c r="N106" i="25"/>
  <c r="H106" i="25"/>
  <c r="G106" i="25"/>
  <c r="O105" i="25"/>
  <c r="N105" i="25"/>
  <c r="H105" i="25"/>
  <c r="G105" i="25"/>
  <c r="O104" i="25"/>
  <c r="N104" i="25"/>
  <c r="H104" i="25"/>
  <c r="G104" i="25"/>
  <c r="O103" i="25"/>
  <c r="N103" i="25"/>
  <c r="H103" i="25"/>
  <c r="G103" i="25"/>
  <c r="O102" i="25"/>
  <c r="N102" i="25"/>
  <c r="H102" i="25"/>
  <c r="G102" i="25"/>
  <c r="O101" i="25"/>
  <c r="N101" i="25"/>
  <c r="H101" i="25"/>
  <c r="G101" i="25"/>
  <c r="O112" i="24"/>
  <c r="N112" i="24"/>
  <c r="H112" i="24"/>
  <c r="G112" i="24"/>
  <c r="O111" i="24"/>
  <c r="N111" i="24"/>
  <c r="H111" i="24"/>
  <c r="G111" i="24"/>
  <c r="O110" i="24"/>
  <c r="N110" i="24"/>
  <c r="H110" i="24"/>
  <c r="G110" i="24"/>
  <c r="O109" i="24"/>
  <c r="N109" i="24"/>
  <c r="H109" i="24"/>
  <c r="G109" i="24"/>
  <c r="O108" i="24"/>
  <c r="N108" i="24"/>
  <c r="H108" i="24"/>
  <c r="G108" i="24"/>
  <c r="O107" i="24"/>
  <c r="N107" i="24"/>
  <c r="H107" i="24"/>
  <c r="G107" i="24"/>
  <c r="O106" i="24"/>
  <c r="N106" i="24"/>
  <c r="H106" i="24"/>
  <c r="G106" i="24"/>
  <c r="O105" i="24"/>
  <c r="N105" i="24"/>
  <c r="H105" i="24"/>
  <c r="G105" i="24"/>
  <c r="O104" i="24"/>
  <c r="N104" i="24"/>
  <c r="H104" i="24"/>
  <c r="G104" i="24"/>
  <c r="O103" i="24"/>
  <c r="N103" i="24"/>
  <c r="H103" i="24"/>
  <c r="G103" i="24"/>
  <c r="O102" i="24"/>
  <c r="N102" i="24"/>
  <c r="H102" i="24"/>
  <c r="G102" i="24"/>
  <c r="O101" i="24"/>
  <c r="N101" i="24"/>
  <c r="H101" i="24"/>
  <c r="G101" i="24"/>
  <c r="O112" i="8"/>
  <c r="N112" i="8"/>
  <c r="O111" i="8"/>
  <c r="N111" i="8"/>
  <c r="O110" i="8"/>
  <c r="N110" i="8"/>
  <c r="O109" i="8"/>
  <c r="N109" i="8"/>
  <c r="J109" i="8"/>
  <c r="O108" i="8"/>
  <c r="N108" i="8"/>
  <c r="O107" i="8"/>
  <c r="N107" i="8"/>
  <c r="O106" i="8"/>
  <c r="N106" i="8"/>
  <c r="O105" i="8"/>
  <c r="N105" i="8"/>
  <c r="J105" i="8"/>
  <c r="O104" i="8"/>
  <c r="N104" i="8"/>
  <c r="O103" i="8"/>
  <c r="N103" i="8"/>
  <c r="O102" i="8"/>
  <c r="N102" i="8"/>
  <c r="O101" i="8"/>
  <c r="N101" i="8"/>
  <c r="J101" i="8"/>
  <c r="H112" i="8"/>
  <c r="H111" i="8"/>
  <c r="H110" i="8"/>
  <c r="H109" i="8"/>
  <c r="H108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C109" i="8"/>
  <c r="C105" i="8"/>
  <c r="C101" i="8"/>
  <c r="H107" i="8"/>
  <c r="H106" i="8"/>
  <c r="H105" i="8"/>
  <c r="H104" i="8"/>
  <c r="H103" i="8"/>
  <c r="H102" i="8"/>
  <c r="H101" i="8"/>
  <c r="J2" i="8"/>
  <c r="H85" i="27"/>
  <c r="H84" i="27"/>
  <c r="H83" i="27"/>
  <c r="H82" i="27"/>
  <c r="H81" i="27"/>
  <c r="H80" i="27"/>
  <c r="H79" i="27"/>
  <c r="H78" i="27"/>
  <c r="H77" i="27"/>
  <c r="H76" i="27"/>
  <c r="H75" i="27"/>
  <c r="H74" i="27"/>
  <c r="O73" i="27"/>
  <c r="H73" i="27"/>
  <c r="O72" i="27"/>
  <c r="H72" i="27"/>
  <c r="C66" i="27"/>
  <c r="H88" i="26"/>
  <c r="H87" i="26"/>
  <c r="H86" i="26"/>
  <c r="H85" i="26"/>
  <c r="H84" i="26"/>
  <c r="O83" i="26"/>
  <c r="H83" i="26"/>
  <c r="O82" i="26"/>
  <c r="H82" i="26"/>
  <c r="O81" i="26"/>
  <c r="H81" i="26"/>
  <c r="O80" i="26"/>
  <c r="H80" i="26"/>
  <c r="O79" i="26"/>
  <c r="H79" i="26"/>
  <c r="O78" i="26"/>
  <c r="H78" i="26"/>
  <c r="O77" i="26"/>
  <c r="H77" i="26"/>
  <c r="O76" i="26"/>
  <c r="H76" i="26"/>
  <c r="O75" i="26"/>
  <c r="H75" i="26"/>
  <c r="O74" i="26"/>
  <c r="H74" i="26"/>
  <c r="O73" i="26"/>
  <c r="H73" i="26"/>
  <c r="O72" i="26"/>
  <c r="H72" i="26"/>
  <c r="C66" i="26"/>
  <c r="O80" i="25"/>
  <c r="O79" i="25"/>
  <c r="O78" i="25"/>
  <c r="H78" i="25"/>
  <c r="O77" i="25"/>
  <c r="H77" i="25"/>
  <c r="O76" i="25"/>
  <c r="H76" i="25"/>
  <c r="O75" i="25"/>
  <c r="H75" i="25"/>
  <c r="O74" i="25"/>
  <c r="H74" i="25"/>
  <c r="O73" i="25"/>
  <c r="H73" i="25"/>
  <c r="O72" i="25"/>
  <c r="H72" i="25"/>
  <c r="C66" i="25"/>
  <c r="O85" i="24"/>
  <c r="H85" i="24"/>
  <c r="O84" i="24"/>
  <c r="H84" i="24"/>
  <c r="O83" i="24"/>
  <c r="H83" i="24"/>
  <c r="O82" i="24"/>
  <c r="H82" i="24"/>
  <c r="O81" i="24"/>
  <c r="H81" i="24"/>
  <c r="O80" i="24"/>
  <c r="H80" i="24"/>
  <c r="O79" i="24"/>
  <c r="H79" i="24"/>
  <c r="O78" i="24"/>
  <c r="H78" i="24"/>
  <c r="O77" i="24"/>
  <c r="H77" i="24"/>
  <c r="O76" i="24"/>
  <c r="H76" i="24"/>
  <c r="O75" i="24"/>
  <c r="H75" i="24"/>
  <c r="O74" i="24"/>
  <c r="H74" i="24"/>
  <c r="O73" i="24"/>
  <c r="H73" i="24"/>
  <c r="O72" i="24"/>
  <c r="H72" i="24"/>
  <c r="C66" i="24"/>
  <c r="C66" i="8"/>
  <c r="F90" i="8"/>
  <c r="G90" i="8" s="1"/>
  <c r="E90" i="8"/>
  <c r="E89" i="8" s="1"/>
  <c r="G76" i="8" l="1"/>
  <c r="G72" i="8"/>
  <c r="G78" i="8"/>
  <c r="G74" i="8"/>
  <c r="G79" i="8"/>
  <c r="G75" i="8"/>
  <c r="G80" i="8"/>
  <c r="F89" i="8"/>
  <c r="G89" i="8" s="1"/>
  <c r="G73" i="8"/>
  <c r="G77" i="8"/>
  <c r="G81" i="8"/>
  <c r="H89" i="8" l="1"/>
  <c r="O83" i="8"/>
  <c r="O82" i="8"/>
  <c r="O81" i="8"/>
  <c r="H81" i="8"/>
  <c r="O80" i="8"/>
  <c r="H80" i="8"/>
  <c r="O79" i="8"/>
  <c r="H79" i="8"/>
  <c r="O78" i="8"/>
  <c r="H78" i="8"/>
  <c r="O77" i="8"/>
  <c r="H77" i="8"/>
  <c r="O76" i="8"/>
  <c r="H76" i="8"/>
  <c r="O75" i="8"/>
  <c r="H75" i="8"/>
  <c r="O74" i="8"/>
  <c r="H74" i="8"/>
  <c r="O73" i="8"/>
  <c r="H73" i="8"/>
  <c r="O72" i="8"/>
  <c r="H72" i="8"/>
  <c r="H90" i="8" l="1"/>
  <c r="C33" i="27" l="1"/>
  <c r="C33" i="26" l="1"/>
  <c r="C33" i="25" l="1"/>
  <c r="C33" i="24" l="1"/>
  <c r="O59" i="27" l="1"/>
  <c r="N59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O41" i="27"/>
  <c r="N41" i="27"/>
  <c r="H41" i="27"/>
  <c r="O40" i="27"/>
  <c r="N40" i="27"/>
  <c r="H40" i="27"/>
  <c r="O39" i="27"/>
  <c r="N39" i="27"/>
  <c r="H39" i="27"/>
  <c r="O59" i="26"/>
  <c r="N59" i="26"/>
  <c r="H59" i="26"/>
  <c r="O58" i="26"/>
  <c r="N58" i="26"/>
  <c r="H58" i="26"/>
  <c r="O57" i="26"/>
  <c r="N57" i="26"/>
  <c r="H57" i="26"/>
  <c r="O56" i="26"/>
  <c r="N56" i="26"/>
  <c r="H56" i="26"/>
  <c r="O55" i="26"/>
  <c r="N55" i="26"/>
  <c r="H55" i="26"/>
  <c r="O54" i="26"/>
  <c r="N54" i="26"/>
  <c r="H54" i="26"/>
  <c r="O53" i="26"/>
  <c r="N53" i="26"/>
  <c r="H53" i="26"/>
  <c r="O52" i="26"/>
  <c r="N52" i="26"/>
  <c r="H52" i="26"/>
  <c r="O51" i="26"/>
  <c r="N51" i="26"/>
  <c r="H51" i="26"/>
  <c r="O50" i="26"/>
  <c r="N50" i="26"/>
  <c r="H50" i="26"/>
  <c r="O49" i="26"/>
  <c r="N49" i="26"/>
  <c r="H49" i="26"/>
  <c r="O48" i="26"/>
  <c r="N48" i="26"/>
  <c r="H48" i="26"/>
  <c r="O47" i="26"/>
  <c r="N47" i="26"/>
  <c r="H47" i="26"/>
  <c r="O46" i="26"/>
  <c r="N46" i="26"/>
  <c r="H46" i="26"/>
  <c r="O45" i="26"/>
  <c r="N45" i="26"/>
  <c r="H45" i="26"/>
  <c r="O44" i="26"/>
  <c r="N44" i="26"/>
  <c r="H44" i="26"/>
  <c r="O43" i="26"/>
  <c r="N43" i="26"/>
  <c r="H43" i="26"/>
  <c r="O42" i="26"/>
  <c r="N42" i="26"/>
  <c r="H42" i="26"/>
  <c r="O41" i="26"/>
  <c r="N41" i="26"/>
  <c r="H41" i="26"/>
  <c r="O40" i="26"/>
  <c r="N40" i="26"/>
  <c r="H40" i="26"/>
  <c r="O39" i="26"/>
  <c r="N39" i="26"/>
  <c r="H39" i="26"/>
  <c r="O59" i="25"/>
  <c r="N59" i="25"/>
  <c r="H59" i="25"/>
  <c r="H58" i="25"/>
  <c r="H57" i="25"/>
  <c r="G57" i="25"/>
  <c r="H56" i="25"/>
  <c r="G56" i="25"/>
  <c r="H55" i="25"/>
  <c r="G55" i="25"/>
  <c r="H54" i="25"/>
  <c r="G54" i="25"/>
  <c r="H53" i="25"/>
  <c r="G53" i="25"/>
  <c r="H52" i="25"/>
  <c r="G52" i="25"/>
  <c r="H51" i="25"/>
  <c r="G51" i="25"/>
  <c r="O50" i="25"/>
  <c r="N50" i="25"/>
  <c r="H50" i="25"/>
  <c r="G50" i="25"/>
  <c r="O49" i="25"/>
  <c r="N49" i="25"/>
  <c r="H49" i="25"/>
  <c r="G49" i="25"/>
  <c r="O48" i="25"/>
  <c r="N48" i="25"/>
  <c r="H48" i="25"/>
  <c r="G48" i="25"/>
  <c r="O47" i="25"/>
  <c r="N47" i="25"/>
  <c r="H47" i="25"/>
  <c r="G47" i="25"/>
  <c r="O46" i="25"/>
  <c r="N46" i="25"/>
  <c r="H46" i="25"/>
  <c r="G46" i="25"/>
  <c r="O45" i="25"/>
  <c r="N45" i="25"/>
  <c r="H45" i="25"/>
  <c r="G45" i="25"/>
  <c r="O44" i="25"/>
  <c r="N44" i="25"/>
  <c r="H44" i="25"/>
  <c r="G44" i="25"/>
  <c r="O43" i="25"/>
  <c r="N43" i="25"/>
  <c r="H43" i="25"/>
  <c r="G43" i="25"/>
  <c r="O42" i="25"/>
  <c r="N42" i="25"/>
  <c r="H42" i="25"/>
  <c r="G42" i="25"/>
  <c r="O41" i="25"/>
  <c r="N41" i="25"/>
  <c r="H41" i="25"/>
  <c r="G41" i="25"/>
  <c r="O40" i="25"/>
  <c r="N40" i="25"/>
  <c r="H40" i="25"/>
  <c r="G40" i="25"/>
  <c r="O39" i="25"/>
  <c r="N39" i="25"/>
  <c r="H39" i="25"/>
  <c r="G39" i="25"/>
  <c r="O59" i="24"/>
  <c r="N59" i="24"/>
  <c r="G58" i="24"/>
  <c r="H58" i="24"/>
  <c r="H57" i="24"/>
  <c r="H56" i="24"/>
  <c r="O55" i="24"/>
  <c r="N55" i="24"/>
  <c r="H55" i="24"/>
  <c r="O54" i="24"/>
  <c r="N54" i="24"/>
  <c r="H54" i="24"/>
  <c r="O53" i="24"/>
  <c r="N53" i="24"/>
  <c r="H53" i="24"/>
  <c r="O52" i="24"/>
  <c r="N52" i="24"/>
  <c r="H52" i="24"/>
  <c r="O51" i="24"/>
  <c r="N51" i="24"/>
  <c r="H51" i="24"/>
  <c r="O50" i="24"/>
  <c r="N50" i="24"/>
  <c r="H50" i="24"/>
  <c r="O49" i="24"/>
  <c r="N49" i="24"/>
  <c r="H49" i="24"/>
  <c r="O48" i="24"/>
  <c r="N48" i="24"/>
  <c r="H48" i="24"/>
  <c r="O47" i="24"/>
  <c r="N47" i="24"/>
  <c r="H47" i="24"/>
  <c r="O46" i="24"/>
  <c r="N46" i="24"/>
  <c r="H46" i="24"/>
  <c r="O45" i="24"/>
  <c r="N45" i="24"/>
  <c r="H45" i="24"/>
  <c r="O44" i="24"/>
  <c r="N44" i="24"/>
  <c r="H44" i="24"/>
  <c r="O43" i="24"/>
  <c r="N43" i="24"/>
  <c r="H43" i="24"/>
  <c r="O42" i="24"/>
  <c r="N42" i="24"/>
  <c r="H42" i="24"/>
  <c r="O41" i="24"/>
  <c r="N41" i="24"/>
  <c r="H41" i="24"/>
  <c r="O40" i="24"/>
  <c r="N40" i="24"/>
  <c r="H40" i="24"/>
  <c r="O39" i="24"/>
  <c r="N39" i="24"/>
  <c r="H39" i="24"/>
  <c r="C33" i="8"/>
  <c r="G59" i="27" l="1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59" i="25"/>
  <c r="G58" i="25"/>
  <c r="H59" i="24"/>
  <c r="G59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B3" i="8"/>
  <c r="O59" i="8" l="1"/>
  <c r="O52" i="8"/>
  <c r="O51" i="8"/>
  <c r="O50" i="8"/>
  <c r="O49" i="8"/>
  <c r="N49" i="8"/>
  <c r="O48" i="8"/>
  <c r="O47" i="8"/>
  <c r="N47" i="8"/>
  <c r="O46" i="8"/>
  <c r="O45" i="8"/>
  <c r="N45" i="8"/>
  <c r="O44" i="8"/>
  <c r="O43" i="8"/>
  <c r="N43" i="8"/>
  <c r="O42" i="8"/>
  <c r="O41" i="8"/>
  <c r="N41" i="8"/>
  <c r="O40" i="8"/>
  <c r="O39" i="8"/>
  <c r="N39" i="8"/>
  <c r="F59" i="8"/>
  <c r="E59" i="8"/>
  <c r="H58" i="8"/>
  <c r="H57" i="8"/>
  <c r="H56" i="8"/>
  <c r="H55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G58" i="8" l="1"/>
  <c r="G42" i="8"/>
  <c r="G46" i="8"/>
  <c r="G50" i="8"/>
  <c r="G54" i="8"/>
  <c r="G39" i="8"/>
  <c r="G43" i="8"/>
  <c r="G47" i="8"/>
  <c r="G51" i="8"/>
  <c r="G55" i="8"/>
  <c r="G59" i="8"/>
  <c r="G40" i="8"/>
  <c r="G44" i="8"/>
  <c r="G48" i="8"/>
  <c r="G52" i="8"/>
  <c r="G56" i="8"/>
  <c r="G41" i="8"/>
  <c r="G45" i="8"/>
  <c r="G49" i="8"/>
  <c r="G53" i="8"/>
  <c r="G57" i="8"/>
  <c r="N51" i="8"/>
  <c r="N40" i="8"/>
  <c r="N42" i="8"/>
  <c r="N44" i="8"/>
  <c r="N46" i="8"/>
  <c r="N48" i="8"/>
  <c r="N50" i="8"/>
  <c r="N52" i="8"/>
  <c r="N59" i="8"/>
  <c r="H59" i="8"/>
  <c r="H54" i="8" l="1"/>
  <c r="L26" i="27"/>
  <c r="K26" i="27"/>
  <c r="L25" i="27"/>
  <c r="K25" i="27"/>
  <c r="L24" i="27"/>
  <c r="K24" i="27"/>
  <c r="L23" i="27"/>
  <c r="K23" i="27"/>
  <c r="I22" i="27"/>
  <c r="M90" i="27" s="1"/>
  <c r="H22" i="27"/>
  <c r="L90" i="27" s="1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L13" i="27"/>
  <c r="K13" i="27"/>
  <c r="I12" i="27"/>
  <c r="I12" i="31" s="1"/>
  <c r="H12" i="27"/>
  <c r="E90" i="27" s="1"/>
  <c r="L26" i="26"/>
  <c r="K26" i="26"/>
  <c r="L25" i="26"/>
  <c r="K25" i="26"/>
  <c r="L24" i="26"/>
  <c r="K24" i="26"/>
  <c r="L23" i="26"/>
  <c r="K23" i="26"/>
  <c r="I22" i="26"/>
  <c r="M90" i="26" s="1"/>
  <c r="H22" i="26"/>
  <c r="L90" i="26" s="1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I12" i="26"/>
  <c r="H12" i="26"/>
  <c r="L26" i="25"/>
  <c r="K26" i="25"/>
  <c r="L25" i="25"/>
  <c r="K25" i="25"/>
  <c r="L24" i="25"/>
  <c r="K24" i="25"/>
  <c r="L23" i="25"/>
  <c r="K23" i="25"/>
  <c r="I22" i="25"/>
  <c r="H22" i="25"/>
  <c r="L21" i="25"/>
  <c r="K21" i="25"/>
  <c r="L20" i="25"/>
  <c r="K20" i="25"/>
  <c r="L19" i="25"/>
  <c r="K19" i="25"/>
  <c r="L18" i="25"/>
  <c r="K18" i="25"/>
  <c r="L17" i="25"/>
  <c r="K17" i="25"/>
  <c r="L16" i="25"/>
  <c r="K16" i="25"/>
  <c r="L15" i="25"/>
  <c r="K15" i="25"/>
  <c r="L14" i="25"/>
  <c r="K14" i="25"/>
  <c r="L13" i="25"/>
  <c r="K13" i="25"/>
  <c r="I12" i="25"/>
  <c r="F90" i="25" s="1"/>
  <c r="H12" i="25"/>
  <c r="E90" i="25" s="1"/>
  <c r="L26" i="24"/>
  <c r="K26" i="24"/>
  <c r="L25" i="24"/>
  <c r="K25" i="24"/>
  <c r="L24" i="24"/>
  <c r="K24" i="24"/>
  <c r="L23" i="24"/>
  <c r="K23" i="24"/>
  <c r="I22" i="24"/>
  <c r="M90" i="24" s="1"/>
  <c r="H22" i="24"/>
  <c r="L90" i="24" s="1"/>
  <c r="L89" i="24" s="1"/>
  <c r="L21" i="24"/>
  <c r="K21" i="24"/>
  <c r="L20" i="24"/>
  <c r="K20" i="24"/>
  <c r="L19" i="24"/>
  <c r="K19" i="24"/>
  <c r="L18" i="24"/>
  <c r="K18" i="24"/>
  <c r="L17" i="24"/>
  <c r="K17" i="24"/>
  <c r="L16" i="24"/>
  <c r="K16" i="24"/>
  <c r="L15" i="24"/>
  <c r="K15" i="24"/>
  <c r="L14" i="24"/>
  <c r="K14" i="24"/>
  <c r="L13" i="24"/>
  <c r="K13" i="24"/>
  <c r="I12" i="24"/>
  <c r="F90" i="24" s="1"/>
  <c r="H12" i="24"/>
  <c r="E90" i="24" s="1"/>
  <c r="E89" i="24" s="1"/>
  <c r="L26" i="8"/>
  <c r="L25" i="8"/>
  <c r="L24" i="8"/>
  <c r="L23" i="8"/>
  <c r="L21" i="8"/>
  <c r="L20" i="8"/>
  <c r="L19" i="8"/>
  <c r="L18" i="8"/>
  <c r="L17" i="8"/>
  <c r="L16" i="8"/>
  <c r="L15" i="8"/>
  <c r="L14" i="8"/>
  <c r="L13" i="8"/>
  <c r="K26" i="8"/>
  <c r="K25" i="8"/>
  <c r="K24" i="8"/>
  <c r="K23" i="8"/>
  <c r="K21" i="8"/>
  <c r="K20" i="8"/>
  <c r="K19" i="8"/>
  <c r="K18" i="8"/>
  <c r="K17" i="8"/>
  <c r="K16" i="8"/>
  <c r="K15" i="8"/>
  <c r="K14" i="8"/>
  <c r="K13" i="8"/>
  <c r="H22" i="8"/>
  <c r="L90" i="8" s="1"/>
  <c r="L89" i="8" s="1"/>
  <c r="I22" i="8"/>
  <c r="M90" i="8" s="1"/>
  <c r="B2" i="8"/>
  <c r="N84" i="8" l="1"/>
  <c r="N86" i="8"/>
  <c r="N88" i="8"/>
  <c r="N85" i="8"/>
  <c r="N87" i="8"/>
  <c r="L12" i="31"/>
  <c r="K12" i="31"/>
  <c r="M90" i="25"/>
  <c r="N80" i="25" s="1"/>
  <c r="I22" i="31"/>
  <c r="L90" i="25"/>
  <c r="H22" i="31"/>
  <c r="N83" i="8"/>
  <c r="N79" i="8"/>
  <c r="N75" i="8"/>
  <c r="N90" i="8"/>
  <c r="N82" i="8"/>
  <c r="N78" i="8"/>
  <c r="N74" i="8"/>
  <c r="N81" i="8"/>
  <c r="N77" i="8"/>
  <c r="N73" i="8"/>
  <c r="N80" i="8"/>
  <c r="N76" i="8"/>
  <c r="N72" i="8"/>
  <c r="M89" i="8"/>
  <c r="O90" i="8"/>
  <c r="H90" i="24"/>
  <c r="F89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90" i="24"/>
  <c r="O90" i="24"/>
  <c r="M89" i="24"/>
  <c r="N90" i="24"/>
  <c r="N85" i="24"/>
  <c r="N84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H90" i="25"/>
  <c r="E89" i="25"/>
  <c r="G90" i="25"/>
  <c r="F89" i="25"/>
  <c r="G76" i="25"/>
  <c r="G72" i="25"/>
  <c r="G77" i="25"/>
  <c r="G78" i="25"/>
  <c r="G74" i="25"/>
  <c r="G75" i="25"/>
  <c r="G73" i="25"/>
  <c r="N90" i="25"/>
  <c r="N79" i="25"/>
  <c r="N73" i="25"/>
  <c r="I27" i="26"/>
  <c r="J22" i="26" s="1"/>
  <c r="F90" i="26"/>
  <c r="L12" i="26"/>
  <c r="E90" i="26"/>
  <c r="O90" i="26"/>
  <c r="L89" i="26"/>
  <c r="N90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M89" i="26"/>
  <c r="E89" i="27"/>
  <c r="N90" i="27"/>
  <c r="N73" i="27"/>
  <c r="N72" i="27"/>
  <c r="M89" i="27"/>
  <c r="N89" i="27" s="1"/>
  <c r="O90" i="27"/>
  <c r="L89" i="27"/>
  <c r="L12" i="27"/>
  <c r="F90" i="27"/>
  <c r="L22" i="27"/>
  <c r="K22" i="26"/>
  <c r="K22" i="25"/>
  <c r="K12" i="25"/>
  <c r="L12" i="24"/>
  <c r="K22" i="27"/>
  <c r="H27" i="27"/>
  <c r="J20" i="26"/>
  <c r="J26" i="26"/>
  <c r="J16" i="26"/>
  <c r="J12" i="26"/>
  <c r="H27" i="26"/>
  <c r="L27" i="26" s="1"/>
  <c r="K12" i="26"/>
  <c r="L12" i="25"/>
  <c r="H27" i="25"/>
  <c r="K22" i="24"/>
  <c r="H27" i="24"/>
  <c r="K12" i="24"/>
  <c r="I27" i="27"/>
  <c r="K12" i="27"/>
  <c r="K22" i="8"/>
  <c r="L12" i="8"/>
  <c r="J15" i="26"/>
  <c r="J19" i="26"/>
  <c r="J25" i="26"/>
  <c r="J27" i="26"/>
  <c r="J14" i="26"/>
  <c r="J18" i="26"/>
  <c r="L22" i="26"/>
  <c r="J24" i="26"/>
  <c r="J13" i="26"/>
  <c r="J17" i="26"/>
  <c r="J21" i="26"/>
  <c r="J23" i="26"/>
  <c r="L22" i="25"/>
  <c r="I27" i="25"/>
  <c r="L22" i="24"/>
  <c r="I27" i="24"/>
  <c r="J12" i="24" s="1"/>
  <c r="L22" i="8"/>
  <c r="K12" i="8"/>
  <c r="I27" i="8"/>
  <c r="J24" i="8" s="1"/>
  <c r="G86" i="27" l="1"/>
  <c r="G88" i="27"/>
  <c r="G87" i="27"/>
  <c r="O90" i="25"/>
  <c r="N81" i="25"/>
  <c r="N83" i="25"/>
  <c r="N85" i="25"/>
  <c r="N87" i="25"/>
  <c r="N82" i="25"/>
  <c r="N84" i="25"/>
  <c r="N86" i="25"/>
  <c r="N88" i="25"/>
  <c r="N78" i="25"/>
  <c r="N75" i="25"/>
  <c r="N76" i="25"/>
  <c r="N74" i="25"/>
  <c r="N77" i="25"/>
  <c r="N72" i="25"/>
  <c r="M89" i="25"/>
  <c r="N89" i="25" s="1"/>
  <c r="I27" i="31"/>
  <c r="L89" i="25"/>
  <c r="L22" i="31"/>
  <c r="H27" i="31"/>
  <c r="K22" i="31"/>
  <c r="N89" i="8"/>
  <c r="O89" i="8"/>
  <c r="N89" i="24"/>
  <c r="O89" i="24"/>
  <c r="G89" i="24"/>
  <c r="H89" i="24"/>
  <c r="G89" i="25"/>
  <c r="H89" i="25"/>
  <c r="F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90" i="26"/>
  <c r="H90" i="26"/>
  <c r="E89" i="26"/>
  <c r="N89" i="26"/>
  <c r="O89" i="26"/>
  <c r="O89" i="27"/>
  <c r="G84" i="27"/>
  <c r="G82" i="27"/>
  <c r="G79" i="27"/>
  <c r="G77" i="27"/>
  <c r="G75" i="27"/>
  <c r="G73" i="27"/>
  <c r="F89" i="27"/>
  <c r="G85" i="27"/>
  <c r="G83" i="27"/>
  <c r="G81" i="27"/>
  <c r="G80" i="27"/>
  <c r="G78" i="27"/>
  <c r="G76" i="27"/>
  <c r="G74" i="27"/>
  <c r="G72" i="27"/>
  <c r="G90" i="27"/>
  <c r="H90" i="27"/>
  <c r="J16" i="8"/>
  <c r="K27" i="26"/>
  <c r="C7" i="26" s="1"/>
  <c r="L27" i="27"/>
  <c r="J23" i="27"/>
  <c r="J21" i="27"/>
  <c r="J17" i="27"/>
  <c r="J13" i="27"/>
  <c r="J12" i="27"/>
  <c r="K27" i="27"/>
  <c r="J24" i="27"/>
  <c r="J18" i="27"/>
  <c r="J14" i="27"/>
  <c r="J27" i="27"/>
  <c r="J25" i="27"/>
  <c r="J19" i="27"/>
  <c r="J15" i="27"/>
  <c r="J26" i="27"/>
  <c r="J22" i="27"/>
  <c r="J20" i="27"/>
  <c r="J16" i="27"/>
  <c r="J19" i="8"/>
  <c r="J15" i="8"/>
  <c r="J20" i="8"/>
  <c r="J13" i="8"/>
  <c r="J21" i="8"/>
  <c r="J14" i="8"/>
  <c r="J18" i="8"/>
  <c r="J17" i="8"/>
  <c r="J23" i="8"/>
  <c r="J26" i="8"/>
  <c r="L27" i="25"/>
  <c r="J23" i="25"/>
  <c r="J21" i="25"/>
  <c r="J17" i="25"/>
  <c r="J13" i="25"/>
  <c r="K27" i="25"/>
  <c r="J24" i="25"/>
  <c r="J14" i="25"/>
  <c r="J27" i="25"/>
  <c r="J25" i="25"/>
  <c r="J19" i="25"/>
  <c r="J15" i="25"/>
  <c r="J26" i="25"/>
  <c r="J22" i="25"/>
  <c r="J20" i="25"/>
  <c r="J16" i="25"/>
  <c r="J12" i="25"/>
  <c r="J18" i="25"/>
  <c r="J27" i="24"/>
  <c r="J25" i="24"/>
  <c r="J19" i="24"/>
  <c r="J15" i="24"/>
  <c r="L27" i="24"/>
  <c r="J23" i="24"/>
  <c r="J21" i="24"/>
  <c r="J17" i="24"/>
  <c r="J13" i="24"/>
  <c r="K27" i="24"/>
  <c r="J24" i="24"/>
  <c r="J14" i="24"/>
  <c r="J26" i="24"/>
  <c r="J20" i="24"/>
  <c r="J16" i="24"/>
  <c r="J18" i="24"/>
  <c r="J22" i="24"/>
  <c r="J25" i="8"/>
  <c r="J27" i="8"/>
  <c r="J22" i="8"/>
  <c r="J12" i="8"/>
  <c r="C7" i="27" l="1"/>
  <c r="O89" i="25"/>
  <c r="J18" i="31"/>
  <c r="J13" i="31"/>
  <c r="J15" i="31"/>
  <c r="J21" i="31"/>
  <c r="J14" i="31"/>
  <c r="J27" i="31"/>
  <c r="J20" i="31"/>
  <c r="J17" i="31"/>
  <c r="J26" i="31"/>
  <c r="J25" i="31"/>
  <c r="J12" i="31"/>
  <c r="J24" i="31"/>
  <c r="J19" i="31"/>
  <c r="J23" i="31"/>
  <c r="J16" i="31"/>
  <c r="J22" i="31"/>
  <c r="K27" i="31"/>
  <c r="L27" i="31"/>
  <c r="C7" i="24"/>
  <c r="G89" i="26"/>
  <c r="H89" i="26"/>
  <c r="G89" i="27"/>
  <c r="H89" i="27"/>
  <c r="C7" i="25"/>
  <c r="C7" i="31" l="1"/>
  <c r="W39" i="31"/>
  <c r="W41" i="31"/>
  <c r="W40" i="31"/>
  <c r="W43" i="31"/>
  <c r="W42" i="31"/>
  <c r="B2" i="31" l="1"/>
  <c r="H27" i="8" l="1"/>
  <c r="K27" i="8" l="1"/>
  <c r="C7" i="8" s="1"/>
  <c r="L27" i="8"/>
</calcChain>
</file>

<file path=xl/sharedStrings.xml><?xml version="1.0" encoding="utf-8"?>
<sst xmlns="http://schemas.openxmlformats.org/spreadsheetml/2006/main" count="874" uniqueCount="180">
  <si>
    <t>ÍNDICE</t>
  </si>
  <si>
    <t>Var. %</t>
  </si>
  <si>
    <t>Norte</t>
  </si>
  <si>
    <t>Cajamarca</t>
  </si>
  <si>
    <t>La Libertad</t>
  </si>
  <si>
    <t>Lambayeque</t>
  </si>
  <si>
    <t>Piura</t>
  </si>
  <si>
    <t>Tumbes</t>
  </si>
  <si>
    <t>Información ampliada del Reporte Regional de la Macro Región Norte - Edición N° 229</t>
  </si>
  <si>
    <t>1. Exportaciones por tipo y sector</t>
  </si>
  <si>
    <t>No Tradicional</t>
  </si>
  <si>
    <t>Agropecuario</t>
  </si>
  <si>
    <t>Maderas y papeles</t>
  </si>
  <si>
    <t>Metalmecánico</t>
  </si>
  <si>
    <t>Minería no metálica</t>
  </si>
  <si>
    <t>Químicos</t>
  </si>
  <si>
    <t>Otros no tradicionales</t>
  </si>
  <si>
    <t>Siderometalúrgico y joyería</t>
  </si>
  <si>
    <t>Textil</t>
  </si>
  <si>
    <t xml:space="preserve">Exportaciones </t>
  </si>
  <si>
    <t>Total</t>
  </si>
  <si>
    <t>Tradicional</t>
  </si>
  <si>
    <t>Agrícola</t>
  </si>
  <si>
    <t>Minería</t>
  </si>
  <si>
    <t>Pesca</t>
  </si>
  <si>
    <t>Pesquero</t>
  </si>
  <si>
    <t>Petróleo y derivados</t>
  </si>
  <si>
    <t>Part.% 2016</t>
  </si>
  <si>
    <t xml:space="preserve">Var.% </t>
  </si>
  <si>
    <t>Var. Mlls</t>
  </si>
  <si>
    <t>Fuente: Sunat                                                                                                                                                           Elaboración: CIE-PERUCÁMARAS</t>
  </si>
  <si>
    <t>(Millones de US$ FOB)</t>
  </si>
  <si>
    <t>Exportaciones procedentes del departamento - 2016</t>
  </si>
  <si>
    <t>Cacao en grano</t>
  </si>
  <si>
    <t>Tara en polvo</t>
  </si>
  <si>
    <t>Salsas preparadas</t>
  </si>
  <si>
    <t>Espárragos</t>
  </si>
  <si>
    <t>Maca</t>
  </si>
  <si>
    <t>Maíz precocido</t>
  </si>
  <si>
    <t>Quinua</t>
  </si>
  <si>
    <t>Perforadoras</t>
  </si>
  <si>
    <t>Torno cilindrico</t>
  </si>
  <si>
    <t>Molino coloidal</t>
  </si>
  <si>
    <t>Cemento</t>
  </si>
  <si>
    <t>Compuestos de oro</t>
  </si>
  <si>
    <t>Granofin ta</t>
  </si>
  <si>
    <t>Explosivos</t>
  </si>
  <si>
    <t>Joyería</t>
  </si>
  <si>
    <t>Café</t>
  </si>
  <si>
    <t>Azúcar</t>
  </si>
  <si>
    <t>Algodón</t>
  </si>
  <si>
    <t>Cobre</t>
  </si>
  <si>
    <t>Plomo</t>
  </si>
  <si>
    <t>Carbon Fino</t>
  </si>
  <si>
    <t>Muestras de roca</t>
  </si>
  <si>
    <t>Oro</t>
  </si>
  <si>
    <t>Cátodos de cobre</t>
  </si>
  <si>
    <t>Harina de pescado</t>
  </si>
  <si>
    <t>Fuente: Sunat                                                                                                            Elaboración: CIE-PERUCÁMARAS</t>
  </si>
  <si>
    <t>(Miles de US$ FOB)</t>
  </si>
  <si>
    <t>Principales Exportaciones No Tradicionales - 2016</t>
  </si>
  <si>
    <t>Principales Exportaciones Tradicionales - 2016</t>
  </si>
  <si>
    <t>2. Principales productos exportados</t>
  </si>
  <si>
    <t>Melaza de caña</t>
  </si>
  <si>
    <t>Cueros y pieles</t>
  </si>
  <si>
    <t>Lana</t>
  </si>
  <si>
    <t>Plata</t>
  </si>
  <si>
    <t>Antimonio</t>
  </si>
  <si>
    <t>Aceite de pescado</t>
  </si>
  <si>
    <t>Lubricantes</t>
  </si>
  <si>
    <t>Paltas</t>
  </si>
  <si>
    <t>Arándanos</t>
  </si>
  <si>
    <t>Alimento para camarones/langostinos</t>
  </si>
  <si>
    <t>Alcachofas en conservas</t>
  </si>
  <si>
    <t>Conservas en vinagre</t>
  </si>
  <si>
    <t>Pimiento en conserva</t>
  </si>
  <si>
    <t>Antracita</t>
  </si>
  <si>
    <t>Alcohol etílico</t>
  </si>
  <si>
    <t>Espárragos (+conserva)</t>
  </si>
  <si>
    <t>Uvas</t>
  </si>
  <si>
    <t>Concentrado de maracuyá</t>
  </si>
  <si>
    <t>Mangos</t>
  </si>
  <si>
    <t>Cascara de limón</t>
  </si>
  <si>
    <t>Aceites vegetales</t>
  </si>
  <si>
    <t>Zinc</t>
  </si>
  <si>
    <t>Aceites de pescado</t>
  </si>
  <si>
    <t>Hortalizas en conserva*</t>
  </si>
  <si>
    <t>*Principalmente de pimiento</t>
  </si>
  <si>
    <t>Bananas</t>
  </si>
  <si>
    <t>Base para bebidas</t>
  </si>
  <si>
    <t>Fosfatos de calcio</t>
  </si>
  <si>
    <t>Andalucita</t>
  </si>
  <si>
    <t>Pota y similares</t>
  </si>
  <si>
    <t xml:space="preserve">Petróleo </t>
  </si>
  <si>
    <t>Nafta</t>
  </si>
  <si>
    <t>Carburoreactores</t>
  </si>
  <si>
    <t>Diesel</t>
  </si>
  <si>
    <t>Petróleo residual</t>
  </si>
  <si>
    <t>GLP</t>
  </si>
  <si>
    <t>Betún de petróleo</t>
  </si>
  <si>
    <t>Asfalto</t>
  </si>
  <si>
    <t>Ácido nafténico</t>
  </si>
  <si>
    <t>Frijoles</t>
  </si>
  <si>
    <t>Ajos</t>
  </si>
  <si>
    <t>Embarcaciones</t>
  </si>
  <si>
    <t>Generadores</t>
  </si>
  <si>
    <t>Vehiculos ensamblados</t>
  </si>
  <si>
    <t>Langostino</t>
  </si>
  <si>
    <t>Carne de pescado</t>
  </si>
  <si>
    <t>Veneras</t>
  </si>
  <si>
    <t>Polímeros</t>
  </si>
  <si>
    <t>3. Principales Socios Comerciales</t>
  </si>
  <si>
    <t>Principales Socios Comerciales de productos  No Tradicionales - 2016</t>
  </si>
  <si>
    <t>Principales Socios Comerciales de productos Tradicionales - 2016</t>
  </si>
  <si>
    <t>Países Bajos</t>
  </si>
  <si>
    <t>Canadá</t>
  </si>
  <si>
    <t>Bélgica</t>
  </si>
  <si>
    <t>Grecia</t>
  </si>
  <si>
    <t>Estados Unidos</t>
  </si>
  <si>
    <t>Japón</t>
  </si>
  <si>
    <t>México</t>
  </si>
  <si>
    <t>China</t>
  </si>
  <si>
    <t>Alemania</t>
  </si>
  <si>
    <t>Francia</t>
  </si>
  <si>
    <t>Ecuador</t>
  </si>
  <si>
    <t>País Destino</t>
  </si>
  <si>
    <t>Otros</t>
  </si>
  <si>
    <t>Suiza</t>
  </si>
  <si>
    <t>España</t>
  </si>
  <si>
    <t>Reino Unido</t>
  </si>
  <si>
    <t>Emiratos Árabes Unidos</t>
  </si>
  <si>
    <t>India</t>
  </si>
  <si>
    <t>Sudáfrica</t>
  </si>
  <si>
    <t>Suecia</t>
  </si>
  <si>
    <t>Brasil</t>
  </si>
  <si>
    <t>Panamá</t>
  </si>
  <si>
    <t>Nueva Zelanda</t>
  </si>
  <si>
    <t>Aguas Internacionales</t>
  </si>
  <si>
    <t>Guatemala</t>
  </si>
  <si>
    <t>Bolivia</t>
  </si>
  <si>
    <t>Italia</t>
  </si>
  <si>
    <t>4. Principales productos de los principales destinos</t>
  </si>
  <si>
    <t>Destino / Producto</t>
  </si>
  <si>
    <t xml:space="preserve">Chile </t>
  </si>
  <si>
    <t>Corea del Sur</t>
  </si>
  <si>
    <t>Malasia</t>
  </si>
  <si>
    <t>Colombia</t>
  </si>
  <si>
    <t>Bulgaria</t>
  </si>
  <si>
    <t>Filipinas</t>
  </si>
  <si>
    <t>Hong Kong</t>
  </si>
  <si>
    <t>Finlandia</t>
  </si>
  <si>
    <t>Viertnam</t>
  </si>
  <si>
    <t>Singapure</t>
  </si>
  <si>
    <t>Puerto Rico</t>
  </si>
  <si>
    <t>Dinamarca</t>
  </si>
  <si>
    <t>Rusia</t>
  </si>
  <si>
    <t>Indonesia</t>
  </si>
  <si>
    <t>El Salvador</t>
  </si>
  <si>
    <t>Taiwan</t>
  </si>
  <si>
    <t>Jamaica</t>
  </si>
  <si>
    <t>Maní</t>
  </si>
  <si>
    <t>Hortalizas en conserva</t>
  </si>
  <si>
    <t>Calamares y potas</t>
  </si>
  <si>
    <t>Moluscos</t>
  </si>
  <si>
    <t>Exportaciones procedentes de la Macro Región Norte  - 2016</t>
  </si>
  <si>
    <t>2. Exportaciones de la Macro Región por Departamentos</t>
  </si>
  <si>
    <t>Departamento</t>
  </si>
  <si>
    <t>Principales Socios Comerciales - 2016</t>
  </si>
  <si>
    <t>4. Principales productos exportados</t>
  </si>
  <si>
    <t xml:space="preserve">Otros </t>
  </si>
  <si>
    <t>Fuente: Sunat                                                                                                                       Elaboración: CIE-PERUCÁMARAS</t>
  </si>
  <si>
    <t>Calamares y similares</t>
  </si>
  <si>
    <t>"Exportaciones totales al 2016"</t>
  </si>
  <si>
    <t>Lunes, 6 de marzo de 2017</t>
  </si>
  <si>
    <t>Macro Región Norte: Exportaciones al 2016</t>
  </si>
  <si>
    <t>Cajamarca: Exportaciones al 2016</t>
  </si>
  <si>
    <t>La Libertad: Exportaciones al 2016</t>
  </si>
  <si>
    <t>Lambayeque: Exportaciones al 2016</t>
  </si>
  <si>
    <t>Piura: Exportaciones al 2016</t>
  </si>
  <si>
    <t>Tumbes: Exportaciones 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</si>
</sst>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"/>
    <numFmt numFmtId="166" formatCode="0.0"/>
    <numFmt numFmtId="167" formatCode="#,##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Cambria"/>
      <family val="1"/>
      <scheme val="major"/>
    </font>
    <font>
      <i/>
      <sz val="10"/>
      <color theme="1" tint="0.34998626667073579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name val="Arial Narrow"/>
      <family val="2"/>
    </font>
    <font>
      <b/>
      <sz val="9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4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8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2" borderId="0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0" fillId="4" borderId="0" xfId="0" applyFont="1" applyFill="1" applyBorder="1"/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0" fillId="2" borderId="4" xfId="0" applyFont="1" applyFill="1" applyBorder="1" applyAlignment="1">
      <alignment horizontal="left"/>
    </xf>
    <xf numFmtId="0" fontId="0" fillId="2" borderId="11" xfId="0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165" fontId="12" fillId="2" borderId="0" xfId="0" applyNumberFormat="1" applyFont="1" applyFill="1" applyBorder="1"/>
    <xf numFmtId="39" fontId="4" fillId="2" borderId="0" xfId="2" applyFont="1" applyFill="1" applyBorder="1" applyAlignment="1">
      <alignment horizontal="left"/>
    </xf>
    <xf numFmtId="0" fontId="5" fillId="2" borderId="0" xfId="0" applyFont="1" applyFill="1" applyBorder="1" applyAlignment="1"/>
    <xf numFmtId="0" fontId="15" fillId="2" borderId="0" xfId="0" applyFont="1" applyFill="1"/>
    <xf numFmtId="0" fontId="15" fillId="2" borderId="0" xfId="0" applyFont="1" applyFill="1" applyAlignment="1">
      <alignment vertical="center"/>
    </xf>
    <xf numFmtId="166" fontId="15" fillId="2" borderId="0" xfId="0" applyNumberFormat="1" applyFont="1" applyFill="1"/>
    <xf numFmtId="164" fontId="15" fillId="2" borderId="0" xfId="1" applyNumberFormat="1" applyFont="1" applyFill="1"/>
    <xf numFmtId="166" fontId="0" fillId="2" borderId="0" xfId="0" applyNumberFormat="1" applyFont="1" applyFill="1" applyBorder="1"/>
    <xf numFmtId="0" fontId="15" fillId="2" borderId="0" xfId="0" applyFont="1" applyFill="1" applyBorder="1"/>
    <xf numFmtId="0" fontId="15" fillId="2" borderId="0" xfId="0" applyFont="1" applyFill="1" applyAlignment="1">
      <alignment horizontal="left"/>
    </xf>
    <xf numFmtId="0" fontId="7" fillId="4" borderId="0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vertical="top"/>
    </xf>
    <xf numFmtId="165" fontId="15" fillId="2" borderId="0" xfId="0" applyNumberFormat="1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164" fontId="5" fillId="2" borderId="0" xfId="1" applyNumberFormat="1" applyFont="1" applyFill="1" applyBorder="1"/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0" fontId="1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/>
    <xf numFmtId="0" fontId="0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/>
    </xf>
    <xf numFmtId="165" fontId="12" fillId="2" borderId="14" xfId="0" applyNumberFormat="1" applyFont="1" applyFill="1" applyBorder="1"/>
    <xf numFmtId="165" fontId="12" fillId="2" borderId="2" xfId="0" applyNumberFormat="1" applyFont="1" applyFill="1" applyBorder="1"/>
    <xf numFmtId="165" fontId="12" fillId="2" borderId="15" xfId="0" applyNumberFormat="1" applyFont="1" applyFill="1" applyBorder="1"/>
    <xf numFmtId="164" fontId="12" fillId="2" borderId="14" xfId="1" applyNumberFormat="1" applyFont="1" applyFill="1" applyBorder="1" applyAlignment="1">
      <alignment horizontal="right"/>
    </xf>
    <xf numFmtId="164" fontId="12" fillId="2" borderId="13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right"/>
    </xf>
    <xf numFmtId="0" fontId="18" fillId="3" borderId="8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164" fontId="12" fillId="3" borderId="13" xfId="1" applyNumberFormat="1" applyFont="1" applyFill="1" applyBorder="1" applyAlignment="1">
      <alignment horizontal="right"/>
    </xf>
    <xf numFmtId="164" fontId="12" fillId="3" borderId="13" xfId="1" applyNumberFormat="1" applyFont="1" applyFill="1" applyBorder="1"/>
    <xf numFmtId="165" fontId="12" fillId="3" borderId="13" xfId="0" applyNumberFormat="1" applyFont="1" applyFill="1" applyBorder="1" applyAlignment="1">
      <alignment horizontal="right"/>
    </xf>
    <xf numFmtId="164" fontId="12" fillId="3" borderId="3" xfId="1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164" fontId="12" fillId="3" borderId="14" xfId="1" applyNumberFormat="1" applyFont="1" applyFill="1" applyBorder="1" applyAlignment="1">
      <alignment horizontal="right"/>
    </xf>
    <xf numFmtId="164" fontId="12" fillId="3" borderId="15" xfId="1" applyNumberFormat="1" applyFont="1" applyFill="1" applyBorder="1" applyAlignment="1">
      <alignment horizontal="right"/>
    </xf>
    <xf numFmtId="0" fontId="18" fillId="3" borderId="8" xfId="0" applyFont="1" applyFill="1" applyBorder="1"/>
    <xf numFmtId="0" fontId="18" fillId="3" borderId="9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2" fillId="3" borderId="8" xfId="0" applyNumberFormat="1" applyFont="1" applyFill="1" applyBorder="1"/>
    <xf numFmtId="165" fontId="12" fillId="3" borderId="3" xfId="0" applyNumberFormat="1" applyFont="1" applyFill="1" applyBorder="1"/>
    <xf numFmtId="4" fontId="0" fillId="2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/>
    </xf>
    <xf numFmtId="166" fontId="12" fillId="3" borderId="3" xfId="0" applyNumberFormat="1" applyFont="1" applyFill="1" applyBorder="1" applyAlignment="1">
      <alignment horizontal="right"/>
    </xf>
    <xf numFmtId="0" fontId="17" fillId="2" borderId="6" xfId="0" applyFont="1" applyFill="1" applyBorder="1" applyAlignment="1">
      <alignment horizontal="left" vertical="center"/>
    </xf>
    <xf numFmtId="165" fontId="24" fillId="2" borderId="4" xfId="0" applyNumberFormat="1" applyFont="1" applyFill="1" applyBorder="1"/>
    <xf numFmtId="165" fontId="24" fillId="2" borderId="13" xfId="0" applyNumberFormat="1" applyFont="1" applyFill="1" applyBorder="1"/>
    <xf numFmtId="164" fontId="24" fillId="2" borderId="5" xfId="1" applyNumberFormat="1" applyFont="1" applyFill="1" applyBorder="1" applyAlignment="1">
      <alignment horizontal="right"/>
    </xf>
    <xf numFmtId="164" fontId="24" fillId="2" borderId="5" xfId="1" applyNumberFormat="1" applyFont="1" applyFill="1" applyBorder="1"/>
    <xf numFmtId="165" fontId="12" fillId="2" borderId="11" xfId="0" applyNumberFormat="1" applyFont="1" applyFill="1" applyBorder="1"/>
    <xf numFmtId="164" fontId="12" fillId="2" borderId="12" xfId="1" applyNumberFormat="1" applyFont="1" applyFill="1" applyBorder="1" applyAlignment="1">
      <alignment horizontal="right"/>
    </xf>
    <xf numFmtId="165" fontId="12" fillId="2" borderId="6" xfId="0" applyNumberFormat="1" applyFont="1" applyFill="1" applyBorder="1"/>
    <xf numFmtId="164" fontId="12" fillId="2" borderId="7" xfId="1" applyNumberFormat="1" applyFont="1" applyFill="1" applyBorder="1" applyAlignment="1">
      <alignment horizontal="right"/>
    </xf>
    <xf numFmtId="165" fontId="24" fillId="2" borderId="11" xfId="0" applyNumberFormat="1" applyFont="1" applyFill="1" applyBorder="1"/>
    <xf numFmtId="165" fontId="24" fillId="2" borderId="14" xfId="0" applyNumberFormat="1" applyFont="1" applyFill="1" applyBorder="1"/>
    <xf numFmtId="164" fontId="24" fillId="2" borderId="12" xfId="1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4" fontId="12" fillId="3" borderId="10" xfId="1" applyNumberFormat="1" applyFont="1" applyFill="1" applyBorder="1" applyAlignment="1">
      <alignment horizontal="right"/>
    </xf>
    <xf numFmtId="165" fontId="26" fillId="2" borderId="14" xfId="0" applyNumberFormat="1" applyFont="1" applyFill="1" applyBorder="1"/>
    <xf numFmtId="0" fontId="27" fillId="2" borderId="11" xfId="0" applyFont="1" applyFill="1" applyBorder="1" applyAlignment="1">
      <alignment horizontal="left" vertical="center"/>
    </xf>
    <xf numFmtId="0" fontId="27" fillId="2" borderId="12" xfId="0" applyFont="1" applyFill="1" applyBorder="1" applyAlignment="1">
      <alignment horizontal="left" vertical="center"/>
    </xf>
    <xf numFmtId="165" fontId="26" fillId="2" borderId="11" xfId="0" applyNumberFormat="1" applyFont="1" applyFill="1" applyBorder="1"/>
    <xf numFmtId="164" fontId="26" fillId="2" borderId="12" xfId="1" applyNumberFormat="1" applyFont="1" applyFill="1" applyBorder="1" applyAlignment="1">
      <alignment horizontal="right"/>
    </xf>
    <xf numFmtId="0" fontId="27" fillId="2" borderId="6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165" fontId="26" fillId="2" borderId="6" xfId="0" applyNumberFormat="1" applyFont="1" applyFill="1" applyBorder="1"/>
    <xf numFmtId="165" fontId="26" fillId="2" borderId="15" xfId="0" applyNumberFormat="1" applyFont="1" applyFill="1" applyBorder="1"/>
    <xf numFmtId="164" fontId="26" fillId="2" borderId="7" xfId="1" applyNumberFormat="1" applyFont="1" applyFill="1" applyBorder="1" applyAlignment="1">
      <alignment horizontal="right"/>
    </xf>
    <xf numFmtId="0" fontId="27" fillId="2" borderId="12" xfId="0" applyFont="1" applyFill="1" applyBorder="1" applyAlignment="1">
      <alignment horizontal="left"/>
    </xf>
    <xf numFmtId="165" fontId="28" fillId="2" borderId="13" xfId="0" applyNumberFormat="1" applyFont="1" applyFill="1" applyBorder="1"/>
    <xf numFmtId="165" fontId="28" fillId="2" borderId="14" xfId="0" applyNumberFormat="1" applyFont="1" applyFill="1" applyBorder="1"/>
    <xf numFmtId="0" fontId="18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/>
    </xf>
    <xf numFmtId="164" fontId="12" fillId="3" borderId="7" xfId="1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164" fontId="28" fillId="2" borderId="5" xfId="1" applyNumberFormat="1" applyFont="1" applyFill="1" applyBorder="1"/>
    <xf numFmtId="0" fontId="29" fillId="2" borderId="11" xfId="0" applyFont="1" applyFill="1" applyBorder="1" applyAlignment="1">
      <alignment horizontal="left" vertical="center"/>
    </xf>
    <xf numFmtId="164" fontId="28" fillId="2" borderId="12" xfId="1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left"/>
    </xf>
    <xf numFmtId="0" fontId="29" fillId="2" borderId="6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164" fontId="28" fillId="2" borderId="7" xfId="1" applyNumberFormat="1" applyFont="1" applyFill="1" applyBorder="1" applyAlignment="1">
      <alignment horizontal="right"/>
    </xf>
    <xf numFmtId="164" fontId="28" fillId="2" borderId="5" xfId="1" applyNumberFormat="1" applyFont="1" applyFill="1" applyBorder="1" applyAlignment="1">
      <alignment horizontal="right"/>
    </xf>
    <xf numFmtId="0" fontId="29" fillId="2" borderId="8" xfId="0" applyFont="1" applyFill="1" applyBorder="1" applyAlignment="1">
      <alignment horizontal="left" vertical="center"/>
    </xf>
    <xf numFmtId="0" fontId="29" fillId="2" borderId="9" xfId="0" applyFont="1" applyFill="1" applyBorder="1" applyAlignment="1">
      <alignment horizontal="left" vertical="center"/>
    </xf>
    <xf numFmtId="164" fontId="28" fillId="2" borderId="10" xfId="1" applyNumberFormat="1" applyFont="1" applyFill="1" applyBorder="1" applyAlignment="1">
      <alignment horizontal="right"/>
    </xf>
    <xf numFmtId="165" fontId="28" fillId="2" borderId="4" xfId="0" applyNumberFormat="1" applyFont="1" applyFill="1" applyBorder="1"/>
    <xf numFmtId="165" fontId="28" fillId="2" borderId="8" xfId="0" applyNumberFormat="1" applyFont="1" applyFill="1" applyBorder="1"/>
    <xf numFmtId="165" fontId="28" fillId="2" borderId="6" xfId="0" applyNumberFormat="1" applyFont="1" applyFill="1" applyBorder="1"/>
    <xf numFmtId="165" fontId="28" fillId="2" borderId="11" xfId="0" applyNumberFormat="1" applyFont="1" applyFill="1" applyBorder="1"/>
    <xf numFmtId="165" fontId="28" fillId="2" borderId="3" xfId="0" applyNumberFormat="1" applyFont="1" applyFill="1" applyBorder="1"/>
    <xf numFmtId="165" fontId="28" fillId="2" borderId="15" xfId="0" applyNumberFormat="1" applyFont="1" applyFill="1" applyBorder="1"/>
    <xf numFmtId="165" fontId="26" fillId="2" borderId="0" xfId="0" applyNumberFormat="1" applyFont="1" applyFill="1" applyBorder="1"/>
    <xf numFmtId="0" fontId="17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 vertical="center"/>
    </xf>
    <xf numFmtId="165" fontId="28" fillId="2" borderId="0" xfId="0" applyNumberFormat="1" applyFont="1" applyFill="1" applyBorder="1"/>
    <xf numFmtId="0" fontId="23" fillId="2" borderId="0" xfId="0" applyFont="1" applyFill="1" applyBorder="1" applyAlignment="1">
      <alignment horizontal="left" vertical="center"/>
    </xf>
    <xf numFmtId="165" fontId="28" fillId="2" borderId="1" xfId="0" applyNumberFormat="1" applyFont="1" applyFill="1" applyBorder="1"/>
    <xf numFmtId="165" fontId="24" fillId="2" borderId="1" xfId="0" applyNumberFormat="1" applyFont="1" applyFill="1" applyBorder="1"/>
    <xf numFmtId="164" fontId="28" fillId="2" borderId="13" xfId="1" applyNumberFormat="1" applyFont="1" applyFill="1" applyBorder="1" applyAlignment="1">
      <alignment horizontal="right"/>
    </xf>
    <xf numFmtId="164" fontId="26" fillId="2" borderId="14" xfId="1" applyNumberFormat="1" applyFont="1" applyFill="1" applyBorder="1" applyAlignment="1">
      <alignment horizontal="right"/>
    </xf>
    <xf numFmtId="164" fontId="28" fillId="2" borderId="14" xfId="1" applyNumberFormat="1" applyFont="1" applyFill="1" applyBorder="1" applyAlignment="1">
      <alignment horizontal="right"/>
    </xf>
    <xf numFmtId="164" fontId="24" fillId="2" borderId="13" xfId="1" applyNumberFormat="1" applyFont="1" applyFill="1" applyBorder="1" applyAlignment="1">
      <alignment horizontal="right"/>
    </xf>
    <xf numFmtId="164" fontId="24" fillId="2" borderId="14" xfId="1" applyNumberFormat="1" applyFont="1" applyFill="1" applyBorder="1" applyAlignment="1">
      <alignment horizontal="right"/>
    </xf>
    <xf numFmtId="165" fontId="26" fillId="2" borderId="2" xfId="0" applyNumberFormat="1" applyFont="1" applyFill="1" applyBorder="1"/>
    <xf numFmtId="164" fontId="26" fillId="2" borderId="15" xfId="1" applyNumberFormat="1" applyFont="1" applyFill="1" applyBorder="1" applyAlignment="1">
      <alignment horizontal="right"/>
    </xf>
    <xf numFmtId="165" fontId="28" fillId="2" borderId="9" xfId="0" applyNumberFormat="1" applyFont="1" applyFill="1" applyBorder="1"/>
    <xf numFmtId="164" fontId="28" fillId="2" borderId="3" xfId="1" applyNumberFormat="1" applyFont="1" applyFill="1" applyBorder="1" applyAlignment="1">
      <alignment horizontal="right"/>
    </xf>
    <xf numFmtId="164" fontId="26" fillId="2" borderId="0" xfId="1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164" fontId="26" fillId="2" borderId="2" xfId="1" applyNumberFormat="1" applyFont="1" applyFill="1" applyBorder="1" applyAlignment="1">
      <alignment horizontal="right"/>
    </xf>
    <xf numFmtId="0" fontId="29" fillId="2" borderId="10" xfId="0" applyFont="1" applyFill="1" applyBorder="1" applyAlignment="1">
      <alignment horizontal="left" vertical="center"/>
    </xf>
    <xf numFmtId="164" fontId="28" fillId="2" borderId="9" xfId="1" applyNumberFormat="1" applyFont="1" applyFill="1" applyBorder="1" applyAlignment="1">
      <alignment horizontal="right"/>
    </xf>
    <xf numFmtId="0" fontId="29" fillId="2" borderId="12" xfId="0" applyFont="1" applyFill="1" applyBorder="1" applyAlignment="1">
      <alignment horizontal="left" vertical="center"/>
    </xf>
    <xf numFmtId="164" fontId="28" fillId="2" borderId="0" xfId="1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 vertical="center"/>
    </xf>
    <xf numFmtId="164" fontId="28" fillId="2" borderId="1" xfId="1" applyNumberFormat="1" applyFont="1" applyFill="1" applyBorder="1" applyAlignment="1">
      <alignment horizontal="right"/>
    </xf>
    <xf numFmtId="164" fontId="28" fillId="2" borderId="13" xfId="1" applyNumberFormat="1" applyFont="1" applyFill="1" applyBorder="1"/>
    <xf numFmtId="165" fontId="24" fillId="2" borderId="0" xfId="0" applyNumberFormat="1" applyFont="1" applyFill="1" applyBorder="1"/>
    <xf numFmtId="164" fontId="24" fillId="2" borderId="0" xfId="1" applyNumberFormat="1" applyFont="1" applyFill="1" applyBorder="1" applyAlignment="1">
      <alignment horizontal="right"/>
    </xf>
    <xf numFmtId="164" fontId="24" fillId="2" borderId="13" xfId="1" applyNumberFormat="1" applyFont="1" applyFill="1" applyBorder="1"/>
    <xf numFmtId="164" fontId="24" fillId="2" borderId="1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top" wrapText="1"/>
    </xf>
    <xf numFmtId="165" fontId="25" fillId="2" borderId="0" xfId="0" applyNumberFormat="1" applyFont="1" applyFill="1" applyBorder="1"/>
    <xf numFmtId="165" fontId="28" fillId="2" borderId="2" xfId="0" applyNumberFormat="1" applyFont="1" applyFill="1" applyBorder="1"/>
    <xf numFmtId="164" fontId="28" fillId="2" borderId="15" xfId="1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left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/>
    </xf>
    <xf numFmtId="165" fontId="26" fillId="2" borderId="13" xfId="0" applyNumberFormat="1" applyFont="1" applyFill="1" applyBorder="1"/>
    <xf numFmtId="164" fontId="26" fillId="2" borderId="13" xfId="1" applyNumberFormat="1" applyFont="1" applyFill="1" applyBorder="1"/>
    <xf numFmtId="165" fontId="26" fillId="2" borderId="1" xfId="0" applyNumberFormat="1" applyFont="1" applyFill="1" applyBorder="1"/>
    <xf numFmtId="164" fontId="26" fillId="2" borderId="1" xfId="1" applyNumberFormat="1" applyFont="1" applyFill="1" applyBorder="1" applyAlignment="1">
      <alignment horizontal="right"/>
    </xf>
    <xf numFmtId="0" fontId="0" fillId="2" borderId="15" xfId="0" applyFont="1" applyFill="1" applyBorder="1"/>
    <xf numFmtId="164" fontId="26" fillId="2" borderId="13" xfId="1" applyNumberFormat="1" applyFont="1" applyFill="1" applyBorder="1" applyAlignment="1">
      <alignment horizontal="right"/>
    </xf>
    <xf numFmtId="0" fontId="30" fillId="2" borderId="12" xfId="0" applyFont="1" applyFill="1" applyBorder="1"/>
    <xf numFmtId="0" fontId="30" fillId="2" borderId="5" xfId="0" applyFont="1" applyFill="1" applyBorder="1"/>
    <xf numFmtId="167" fontId="26" fillId="2" borderId="14" xfId="0" applyNumberFormat="1" applyFont="1" applyFill="1" applyBorder="1"/>
    <xf numFmtId="0" fontId="22" fillId="2" borderId="0" xfId="0" applyFont="1" applyFill="1" applyBorder="1" applyAlignment="1">
      <alignment horizontal="left" vertical="top" wrapText="1"/>
    </xf>
    <xf numFmtId="4" fontId="28" fillId="2" borderId="4" xfId="0" applyNumberFormat="1" applyFont="1" applyFill="1" applyBorder="1"/>
    <xf numFmtId="4" fontId="26" fillId="2" borderId="11" xfId="0" applyNumberFormat="1" applyFont="1" applyFill="1" applyBorder="1"/>
    <xf numFmtId="165" fontId="12" fillId="2" borderId="3" xfId="0" applyNumberFormat="1" applyFont="1" applyFill="1" applyBorder="1"/>
    <xf numFmtId="164" fontId="12" fillId="2" borderId="3" xfId="1" applyNumberFormat="1" applyFont="1" applyFill="1" applyBorder="1" applyAlignment="1">
      <alignment horizontal="right"/>
    </xf>
    <xf numFmtId="165" fontId="12" fillId="2" borderId="10" xfId="0" applyNumberFormat="1" applyFont="1" applyFill="1" applyBorder="1"/>
    <xf numFmtId="0" fontId="17" fillId="2" borderId="8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/>
    <xf numFmtId="0" fontId="4" fillId="2" borderId="7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/>
    <xf numFmtId="0" fontId="17" fillId="3" borderId="6" xfId="0" applyFont="1" applyFill="1" applyBorder="1" applyAlignment="1">
      <alignment horizontal="left" vertical="center" indent="1"/>
    </xf>
    <xf numFmtId="0" fontId="4" fillId="3" borderId="7" xfId="0" applyFont="1" applyFill="1" applyBorder="1"/>
    <xf numFmtId="165" fontId="12" fillId="3" borderId="10" xfId="0" applyNumberFormat="1" applyFont="1" applyFill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4" fillId="2" borderId="6" xfId="0" applyFont="1" applyFill="1" applyBorder="1"/>
    <xf numFmtId="0" fontId="16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/>
    <xf numFmtId="0" fontId="7" fillId="4" borderId="0" xfId="0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center"/>
    </xf>
    <xf numFmtId="164" fontId="32" fillId="3" borderId="14" xfId="1" applyNumberFormat="1" applyFont="1" applyFill="1" applyBorder="1" applyAlignment="1">
      <alignment horizontal="right"/>
    </xf>
    <xf numFmtId="0" fontId="4" fillId="2" borderId="0" xfId="0" applyFont="1" applyFill="1"/>
    <xf numFmtId="166" fontId="4" fillId="2" borderId="0" xfId="0" applyNumberFormat="1" applyFont="1" applyFill="1"/>
    <xf numFmtId="164" fontId="4" fillId="2" borderId="0" xfId="1" applyNumberFormat="1" applyFont="1" applyFill="1"/>
    <xf numFmtId="0" fontId="4" fillId="2" borderId="0" xfId="0" applyFont="1" applyFill="1" applyAlignment="1">
      <alignment horizontal="left"/>
    </xf>
    <xf numFmtId="165" fontId="4" fillId="2" borderId="0" xfId="0" applyNumberFormat="1" applyFont="1" applyFill="1"/>
    <xf numFmtId="0" fontId="4" fillId="2" borderId="0" xfId="0" applyFont="1" applyFill="1" applyAlignment="1">
      <alignment horizontal="right"/>
    </xf>
    <xf numFmtId="165" fontId="4" fillId="2" borderId="12" xfId="0" applyNumberFormat="1" applyFont="1" applyFill="1" applyBorder="1"/>
    <xf numFmtId="0" fontId="31" fillId="2" borderId="0" xfId="0" applyFont="1" applyFill="1" applyBorder="1"/>
    <xf numFmtId="166" fontId="31" fillId="2" borderId="0" xfId="0" applyNumberFormat="1" applyFont="1" applyFill="1" applyBorder="1"/>
    <xf numFmtId="164" fontId="27" fillId="2" borderId="0" xfId="1" applyNumberFormat="1" applyFont="1" applyFill="1" applyBorder="1" applyAlignment="1">
      <alignment horizontal="right" vertical="center"/>
    </xf>
    <xf numFmtId="164" fontId="12" fillId="2" borderId="12" xfId="1" applyNumberFormat="1" applyFont="1" applyFill="1" applyBorder="1" applyAlignment="1">
      <alignment horizontal="center"/>
    </xf>
    <xf numFmtId="165" fontId="0" fillId="2" borderId="0" xfId="0" applyNumberFormat="1" applyFont="1" applyFill="1" applyBorder="1"/>
    <xf numFmtId="0" fontId="1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9" fillId="2" borderId="0" xfId="6" applyFont="1" applyFill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F5353"/>
      <color rgb="FFFF373C"/>
      <color rgb="FFFF7C80"/>
      <color rgb="FFFCF6F8"/>
      <color rgb="FFFDE3F1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Macro Región Norte: Exportaciones </a:t>
            </a:r>
            <a:r>
              <a:rPr lang="es-PE" sz="10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2015-2016</a:t>
            </a:r>
            <a:endParaRPr lang="es-PE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de S/)</a:t>
            </a:r>
          </a:p>
        </c:rich>
      </c:tx>
      <c:layout>
        <c:manualLayout>
          <c:xMode val="edge"/>
          <c:yMode val="edge"/>
          <c:x val="0.2656245695803171"/>
          <c:y val="3.08680607133551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6361180555555555"/>
          <c:w val="0.85768833333333339"/>
          <c:h val="0.66395694444444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6.944444444444444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Norte!$T$39:$T$43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Norte!$U$39:$U$43</c:f>
              <c:numCache>
                <c:formatCode>#,##0.0</c:formatCode>
                <c:ptCount val="5"/>
                <c:pt idx="0">
                  <c:v>2374.9</c:v>
                </c:pt>
                <c:pt idx="1">
                  <c:v>2067.1999999999998</c:v>
                </c:pt>
                <c:pt idx="2">
                  <c:v>1698.6292740000001</c:v>
                </c:pt>
                <c:pt idx="3">
                  <c:v>460</c:v>
                </c:pt>
                <c:pt idx="4">
                  <c:v>118.69999999999999</c:v>
                </c:pt>
              </c:numCache>
            </c:numRef>
          </c:val>
        </c:ser>
        <c:ser>
          <c:idx val="1"/>
          <c:order val="1"/>
          <c:tx>
            <c:strRef>
              <c:f>Norte!$V$38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9.4074074074074077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59259259259259E-2"/>
                  <c:y val="4.042198674546347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Norte!$T$39:$T$43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Norte!$V$39:$V$43</c:f>
              <c:numCache>
                <c:formatCode>#,##0.0</c:formatCode>
                <c:ptCount val="5"/>
                <c:pt idx="0">
                  <c:v>2349.1</c:v>
                </c:pt>
                <c:pt idx="1">
                  <c:v>1867.1000000000001</c:v>
                </c:pt>
                <c:pt idx="2">
                  <c:v>1508.0244151000002</c:v>
                </c:pt>
                <c:pt idx="3">
                  <c:v>395.4</c:v>
                </c:pt>
                <c:pt idx="4">
                  <c:v>114.8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73824"/>
        <c:axId val="44575360"/>
      </c:barChart>
      <c:catAx>
        <c:axId val="44573824"/>
        <c:scaling>
          <c:orientation val="minMax"/>
        </c:scaling>
        <c:delete val="0"/>
        <c:axPos val="b"/>
        <c:majorTickMark val="out"/>
        <c:minorTickMark val="in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44575360"/>
        <c:crosses val="autoZero"/>
        <c:auto val="1"/>
        <c:lblAlgn val="ctr"/>
        <c:lblOffset val="100"/>
        <c:noMultiLvlLbl val="0"/>
      </c:catAx>
      <c:valAx>
        <c:axId val="44575360"/>
        <c:scaling>
          <c:orientation val="minMax"/>
          <c:max val="2700"/>
          <c:min val="0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44573824"/>
        <c:crosses val="autoZero"/>
        <c:crossBetween val="between"/>
        <c:majorUnit val="500"/>
      </c:valAx>
      <c:spPr>
        <a:solidFill>
          <a:srgbClr val="FCF6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>
                <a:latin typeface="Arial" panose="020B0604020202020204" pitchFamily="34" charset="0"/>
                <a:cs typeface="Arial" panose="020B0604020202020204" pitchFamily="34" charset="0"/>
              </a:rPr>
              <a:t>Macro Región Norte: Exportaciones Totales</a:t>
            </a:r>
            <a:r>
              <a:rPr lang="es-PE" sz="9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PE" sz="900">
                <a:latin typeface="Arial" panose="020B0604020202020204" pitchFamily="34" charset="0"/>
                <a:cs typeface="Arial" panose="020B0604020202020204" pitchFamily="34" charset="0"/>
              </a:rPr>
              <a:t>2016</a:t>
            </a:r>
          </a:p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0">
                <a:latin typeface="Arial" panose="020B0604020202020204" pitchFamily="34" charset="0"/>
                <a:cs typeface="Arial" panose="020B0604020202020204" pitchFamily="34" charset="0"/>
              </a:rPr>
              <a:t>(Millones US$ a valor FOB</a:t>
            </a:r>
            <a:r>
              <a:rPr lang="es-PE" sz="900" b="0" baseline="0">
                <a:latin typeface="Arial" panose="020B0604020202020204" pitchFamily="34" charset="0"/>
                <a:cs typeface="Arial" panose="020B0604020202020204" pitchFamily="34" charset="0"/>
              </a:rPr>
              <a:t>  y</a:t>
            </a:r>
            <a:r>
              <a:rPr lang="es-PE" sz="900" b="0">
                <a:latin typeface="Arial" panose="020B0604020202020204" pitchFamily="34" charset="0"/>
                <a:cs typeface="Arial" panose="020B0604020202020204" pitchFamily="34" charset="0"/>
              </a:rPr>
              <a:t> Participación %)</a:t>
            </a:r>
          </a:p>
        </c:rich>
      </c:tx>
      <c:layout>
        <c:manualLayout>
          <c:xMode val="edge"/>
          <c:yMode val="edge"/>
          <c:x val="0.24442925925925926"/>
          <c:y val="1.3187152777777779E-2"/>
        </c:manualLayout>
      </c:layout>
      <c:overlay val="0"/>
    </c:title>
    <c:autoTitleDeleted val="0"/>
    <c:view3D>
      <c:rotX val="30"/>
      <c:rotY val="136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004870370370373"/>
          <c:y val="0.13647604166666666"/>
          <c:w val="0.41705477628285997"/>
          <c:h val="0.73677287520655843"/>
        </c:manualLayout>
      </c:layout>
      <c:pie3DChart>
        <c:varyColors val="1"/>
        <c:ser>
          <c:idx val="0"/>
          <c:order val="0"/>
          <c:spPr>
            <a:ln w="3175">
              <a:solidFill>
                <a:schemeClr val="bg1"/>
              </a:solidFill>
            </a:ln>
            <a:scene3d>
              <a:camera prst="orthographicFront"/>
              <a:lightRig rig="threePt" dir="t"/>
            </a:scene3d>
            <a:sp3d>
              <a:bevelT w="0" h="0"/>
              <a:bevelB w="0"/>
            </a:sp3d>
          </c:spPr>
          <c:explosion val="1"/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2"/>
            <c:bubble3D val="0"/>
            <c:spPr>
              <a:solidFill>
                <a:schemeClr val="accent2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5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6"/>
            <c:bubble3D val="0"/>
            <c:spPr>
              <a:solidFill>
                <a:schemeClr val="bg1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Pt>
            <c:idx val="8"/>
            <c:bubble3D val="0"/>
            <c:spPr>
              <a:solidFill>
                <a:sysClr val="window" lastClr="FFFFFF"/>
              </a:solidFill>
              <a:ln w="3175">
                <a:solidFill>
                  <a:schemeClr val="bg1"/>
                </a:solidFill>
              </a:ln>
              <a:scene3d>
                <a:camera prst="orthographicFront"/>
                <a:lightRig rig="threePt" dir="t"/>
              </a:scene3d>
              <a:sp3d>
                <a:bevelT w="0" h="0"/>
                <a:bevelB w="0"/>
              </a:sp3d>
            </c:spPr>
          </c:dPt>
          <c:dLbls>
            <c:dLbl>
              <c:idx val="0"/>
              <c:layout>
                <c:manualLayout>
                  <c:x val="-9.8924409331268032E-2"/>
                  <c:y val="2.17309032272638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9.6752282886696253E-2"/>
                  <c:y val="-1.7973842012986899E-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8966637489587794E-2"/>
                  <c:y val="-8.40638537071049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6.8812846926546919E-2"/>
                  <c:y val="-0.1598090713688721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5.183969714266403E-2"/>
                  <c:y val="6.0868144909757206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solidFill>
                    <a:schemeClr val="accent2"/>
                  </a:solidFill>
                </a:ln>
              </c:spPr>
            </c:leaderLines>
          </c:dLbls>
          <c:cat>
            <c:strRef>
              <c:f>Norte!$F$38:$F$42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Cajamarca</c:v>
                </c:pt>
                <c:pt idx="3">
                  <c:v>Lambayeque</c:v>
                </c:pt>
                <c:pt idx="4">
                  <c:v>Tumbes</c:v>
                </c:pt>
              </c:strCache>
            </c:strRef>
          </c:cat>
          <c:val>
            <c:numRef>
              <c:f>Norte!$I$38:$I$42</c:f>
              <c:numCache>
                <c:formatCode>#,##0.0</c:formatCode>
                <c:ptCount val="5"/>
                <c:pt idx="0">
                  <c:v>2349.1</c:v>
                </c:pt>
                <c:pt idx="1">
                  <c:v>1867.1000000000001</c:v>
                </c:pt>
                <c:pt idx="2">
                  <c:v>1508.0244151000002</c:v>
                </c:pt>
                <c:pt idx="3">
                  <c:v>395.4</c:v>
                </c:pt>
                <c:pt idx="4">
                  <c:v>114.8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Norte:</a:t>
            </a:r>
            <a:r>
              <a:rPr lang="en-US" sz="1000" baseline="0"/>
              <a:t> </a:t>
            </a:r>
            <a:r>
              <a:rPr lang="en-US" sz="1000"/>
              <a:t>Principales Socios Comerciales </a:t>
            </a:r>
            <a:r>
              <a:rPr lang="en-US" sz="1000" baseline="0"/>
              <a:t>del año </a:t>
            </a:r>
            <a:r>
              <a:rPr lang="en-US" sz="1000"/>
              <a:t>2016</a:t>
            </a:r>
          </a:p>
          <a:p>
            <a:pPr>
              <a:defRPr sz="1000"/>
            </a:pPr>
            <a:r>
              <a:rPr lang="en-US" sz="1000" b="0"/>
              <a:t>(Millones de US$ FOB)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107407407407406"/>
          <c:y val="0.20725694444444445"/>
          <c:w val="0.70596018518518522"/>
          <c:h val="0.65163194444444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Norte!$U$64:$U$73</c:f>
              <c:strCache>
                <c:ptCount val="10"/>
                <c:pt idx="0">
                  <c:v>Suiza</c:v>
                </c:pt>
                <c:pt idx="1">
                  <c:v>Estados Unidos</c:v>
                </c:pt>
                <c:pt idx="2">
                  <c:v>Canadá</c:v>
                </c:pt>
                <c:pt idx="3">
                  <c:v>Países Bajos</c:v>
                </c:pt>
                <c:pt idx="4">
                  <c:v>España</c:v>
                </c:pt>
                <c:pt idx="5">
                  <c:v>Alemania</c:v>
                </c:pt>
                <c:pt idx="6">
                  <c:v>Reino Unido</c:v>
                </c:pt>
                <c:pt idx="7">
                  <c:v>Ecuador</c:v>
                </c:pt>
                <c:pt idx="8">
                  <c:v>Japón</c:v>
                </c:pt>
                <c:pt idx="9">
                  <c:v>China</c:v>
                </c:pt>
              </c:strCache>
            </c:strRef>
          </c:cat>
          <c:val>
            <c:numRef>
              <c:f>Norte!$V$64:$V$73</c:f>
              <c:numCache>
                <c:formatCode>#,##0.0</c:formatCode>
                <c:ptCount val="10"/>
                <c:pt idx="0">
                  <c:v>1514.6059712800002</c:v>
                </c:pt>
                <c:pt idx="1">
                  <c:v>1269.2431810100325</c:v>
                </c:pt>
                <c:pt idx="2">
                  <c:v>429.51411012999938</c:v>
                </c:pt>
                <c:pt idx="3">
                  <c:v>380.93271054000411</c:v>
                </c:pt>
                <c:pt idx="4">
                  <c:v>279.21384608000005</c:v>
                </c:pt>
                <c:pt idx="5">
                  <c:v>251.87463252999984</c:v>
                </c:pt>
                <c:pt idx="6">
                  <c:v>246.26509450999927</c:v>
                </c:pt>
                <c:pt idx="7">
                  <c:v>186.88798951000129</c:v>
                </c:pt>
                <c:pt idx="8">
                  <c:v>178.20633122999985</c:v>
                </c:pt>
                <c:pt idx="9">
                  <c:v>165.72215511000033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12160"/>
        <c:axId val="72410624"/>
      </c:barChart>
      <c:valAx>
        <c:axId val="7241062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high"/>
        <c:crossAx val="72412160"/>
        <c:crosses val="autoZero"/>
        <c:crossBetween val="between"/>
      </c:valAx>
      <c:catAx>
        <c:axId val="7241216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241062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="1" i="0" baseline="0">
                <a:effectLst/>
                <a:latin typeface="Arial Narrow" panose="020B0606020202030204" pitchFamily="34" charset="0"/>
              </a:rPr>
              <a:t>Macro Región Norte: Exportaciones por Tipo - 2016</a:t>
            </a:r>
            <a:endParaRPr lang="es-PE" sz="1000">
              <a:effectLst/>
              <a:latin typeface="Arial Narrow" panose="020B0606020202030204" pitchFamily="34" charset="0"/>
            </a:endParaRP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s-PE" sz="1000" b="0" i="0" baseline="0">
                <a:effectLst/>
                <a:latin typeface="Arial Narrow" panose="020B0606020202030204" pitchFamily="34" charset="0"/>
              </a:rPr>
              <a:t>(Millones US$ - FOB)</a:t>
            </a:r>
            <a:endParaRPr lang="es-PE" sz="100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028187597457121"/>
          <c:y val="2.640842324731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21924507063046"/>
          <c:y val="0.20312478881059165"/>
          <c:w val="0.58047997342707669"/>
          <c:h val="0.63352940952221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Norte!$T$10</c:f>
              <c:strCache>
                <c:ptCount val="1"/>
                <c:pt idx="0">
                  <c:v>Agropecuario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Norte!$U$10:$V$10</c:f>
              <c:numCache>
                <c:formatCode>General</c:formatCode>
                <c:ptCount val="2"/>
                <c:pt idx="0" formatCode="0.0">
                  <c:v>1714</c:v>
                </c:pt>
              </c:numCache>
            </c:numRef>
          </c:val>
        </c:ser>
        <c:ser>
          <c:idx val="1"/>
          <c:order val="1"/>
          <c:tx>
            <c:strRef>
              <c:f>Norte!$T$11</c:f>
              <c:strCache>
                <c:ptCount val="1"/>
                <c:pt idx="0">
                  <c:v>Pesquero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Norte!$U$11:$V$11</c:f>
              <c:numCache>
                <c:formatCode>General</c:formatCode>
                <c:ptCount val="2"/>
                <c:pt idx="0" formatCode="0.0">
                  <c:v>563.1</c:v>
                </c:pt>
              </c:numCache>
            </c:numRef>
          </c:val>
        </c:ser>
        <c:ser>
          <c:idx val="2"/>
          <c:order val="2"/>
          <c:tx>
            <c:strRef>
              <c:f>Norte!$T$12</c:f>
              <c:strCache>
                <c:ptCount val="1"/>
                <c:pt idx="0">
                  <c:v>Minería no metálica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4.4035203215411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Norte!$U$12:$V$12</c:f>
              <c:numCache>
                <c:formatCode>General</c:formatCode>
                <c:ptCount val="2"/>
                <c:pt idx="0" formatCode="0.0">
                  <c:v>285.89999999999998</c:v>
                </c:pt>
              </c:numCache>
            </c:numRef>
          </c:val>
        </c:ser>
        <c:ser>
          <c:idx val="3"/>
          <c:order val="3"/>
          <c:tx>
            <c:strRef>
              <c:f>Norte!$T$13</c:f>
              <c:strCache>
                <c:ptCount val="1"/>
                <c:pt idx="0">
                  <c:v>Químicos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Norte!$U$13:$V$13</c:f>
              <c:numCache>
                <c:formatCode>General</c:formatCode>
                <c:ptCount val="2"/>
                <c:pt idx="0" formatCode="0.0">
                  <c:v>101.4</c:v>
                </c:pt>
              </c:numCache>
            </c:numRef>
          </c:val>
        </c:ser>
        <c:ser>
          <c:idx val="4"/>
          <c:order val="4"/>
          <c:tx>
            <c:strRef>
              <c:f>Norte!$T$14</c:f>
              <c:strCache>
                <c:ptCount val="1"/>
                <c:pt idx="0">
                  <c:v>Otros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layout>
                <c:manualLayout>
                  <c:x val="2.3386230408507726E-3"/>
                  <c:y val="-1.321021447628287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500"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5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Norte!$U$14:$V$14</c:f>
              <c:numCache>
                <c:formatCode>0.0</c:formatCode>
                <c:ptCount val="2"/>
                <c:pt idx="0" formatCode="General">
                  <c:v>27.000000000000004</c:v>
                </c:pt>
              </c:numCache>
            </c:numRef>
          </c:val>
        </c:ser>
        <c:ser>
          <c:idx val="5"/>
          <c:order val="5"/>
          <c:tx>
            <c:strRef>
              <c:f>Norte!$T$15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Norte!$U$15:$V$15</c:f>
              <c:numCache>
                <c:formatCode>General</c:formatCode>
                <c:ptCount val="2"/>
                <c:pt idx="1">
                  <c:v>2697</c:v>
                </c:pt>
              </c:numCache>
            </c:numRef>
          </c:val>
        </c:ser>
        <c:ser>
          <c:idx val="6"/>
          <c:order val="6"/>
          <c:tx>
            <c:strRef>
              <c:f>Norte!$T$16</c:f>
              <c:strCache>
                <c:ptCount val="1"/>
                <c:pt idx="0">
                  <c:v>Agrícola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Norte!$U$16:$V$16</c:f>
              <c:numCache>
                <c:formatCode>General</c:formatCode>
                <c:ptCount val="2"/>
                <c:pt idx="1">
                  <c:v>418.29999999999995</c:v>
                </c:pt>
              </c:numCache>
            </c:numRef>
          </c:val>
        </c:ser>
        <c:ser>
          <c:idx val="7"/>
          <c:order val="7"/>
          <c:tx>
            <c:strRef>
              <c:f>Norte!$T$17</c:f>
              <c:strCache>
                <c:ptCount val="1"/>
                <c:pt idx="0">
                  <c:v>Petróleo y derivados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Norte!$U$17:$V$17</c:f>
              <c:numCache>
                <c:formatCode>General</c:formatCode>
                <c:ptCount val="2"/>
                <c:pt idx="1">
                  <c:v>265.10000000000002</c:v>
                </c:pt>
              </c:numCache>
            </c:numRef>
          </c:val>
        </c:ser>
        <c:ser>
          <c:idx val="8"/>
          <c:order val="8"/>
          <c:tx>
            <c:strRef>
              <c:f>Norte!$T$18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50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Norte!$U$9:$V$9</c:f>
              <c:strCache>
                <c:ptCount val="2"/>
                <c:pt idx="0">
                  <c:v>No Tradicional</c:v>
                </c:pt>
                <c:pt idx="1">
                  <c:v>Tradicional</c:v>
                </c:pt>
              </c:strCache>
            </c:strRef>
          </c:cat>
          <c:val>
            <c:numRef>
              <c:f>Norte!$U$18:$V$18</c:f>
              <c:numCache>
                <c:formatCode>General</c:formatCode>
                <c:ptCount val="2"/>
                <c:pt idx="1">
                  <c:v>162.6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270016"/>
        <c:axId val="75271552"/>
      </c:barChart>
      <c:catAx>
        <c:axId val="75270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5271552"/>
        <c:crosses val="autoZero"/>
        <c:auto val="1"/>
        <c:lblAlgn val="ctr"/>
        <c:lblOffset val="100"/>
        <c:noMultiLvlLbl val="0"/>
      </c:catAx>
      <c:valAx>
        <c:axId val="75271552"/>
        <c:scaling>
          <c:orientation val="minMax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5270016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741027503106698"/>
          <c:y val="0.28046921901388117"/>
          <c:w val="0.16258030295182796"/>
          <c:h val="0.49988782616101657"/>
        </c:manualLayout>
      </c:layout>
      <c:overlay val="1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254948</xdr:colOff>
      <xdr:row>31</xdr:row>
      <xdr:rowOff>178749</xdr:rowOff>
    </xdr:from>
    <xdr:to>
      <xdr:col>17</xdr:col>
      <xdr:colOff>73973</xdr:colOff>
      <xdr:row>34</xdr:row>
      <xdr:rowOff>64449</xdr:rowOff>
    </xdr:to>
    <xdr:sp macro="" textlink="">
      <xdr:nvSpPr>
        <xdr:cNvPr id="4" name="3 Flecha abajo"/>
        <xdr:cNvSpPr/>
      </xdr:nvSpPr>
      <xdr:spPr>
        <a:xfrm rot="16200000">
          <a:off x="11865923" y="6236649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225878</xdr:colOff>
      <xdr:row>38</xdr:row>
      <xdr:rowOff>142194</xdr:rowOff>
    </xdr:from>
    <xdr:to>
      <xdr:col>25</xdr:col>
      <xdr:colOff>625253</xdr:colOff>
      <xdr:row>53</xdr:row>
      <xdr:rowOff>164694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276225</xdr:colOff>
      <xdr:row>41</xdr:row>
      <xdr:rowOff>66675</xdr:rowOff>
    </xdr:from>
    <xdr:to>
      <xdr:col>17</xdr:col>
      <xdr:colOff>95250</xdr:colOff>
      <xdr:row>43</xdr:row>
      <xdr:rowOff>142875</xdr:rowOff>
    </xdr:to>
    <xdr:sp macro="" textlink="">
      <xdr:nvSpPr>
        <xdr:cNvPr id="13" name="12 Flecha abajo"/>
        <xdr:cNvSpPr/>
      </xdr:nvSpPr>
      <xdr:spPr>
        <a:xfrm rot="16200000">
          <a:off x="11887200" y="80295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228600</xdr:colOff>
      <xdr:row>21</xdr:row>
      <xdr:rowOff>66675</xdr:rowOff>
    </xdr:from>
    <xdr:to>
      <xdr:col>25</xdr:col>
      <xdr:colOff>627975</xdr:colOff>
      <xdr:row>36</xdr:row>
      <xdr:rowOff>70125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235323</xdr:colOff>
      <xdr:row>54</xdr:row>
      <xdr:rowOff>158002</xdr:rowOff>
    </xdr:from>
    <xdr:to>
      <xdr:col>25</xdr:col>
      <xdr:colOff>615088</xdr:colOff>
      <xdr:row>69</xdr:row>
      <xdr:rowOff>180502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280151</xdr:colOff>
      <xdr:row>58</xdr:row>
      <xdr:rowOff>168088</xdr:rowOff>
    </xdr:from>
    <xdr:to>
      <xdr:col>17</xdr:col>
      <xdr:colOff>99176</xdr:colOff>
      <xdr:row>61</xdr:row>
      <xdr:rowOff>53788</xdr:rowOff>
    </xdr:to>
    <xdr:sp macro="" textlink="">
      <xdr:nvSpPr>
        <xdr:cNvPr id="15" name="14 Flecha abajo"/>
        <xdr:cNvSpPr/>
      </xdr:nvSpPr>
      <xdr:spPr>
        <a:xfrm rot="16200000">
          <a:off x="11962564" y="11379293"/>
          <a:ext cx="457200" cy="536201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216354</xdr:colOff>
      <xdr:row>5</xdr:row>
      <xdr:rowOff>76199</xdr:rowOff>
    </xdr:from>
    <xdr:to>
      <xdr:col>25</xdr:col>
      <xdr:colOff>634779</xdr:colOff>
      <xdr:row>20</xdr:row>
      <xdr:rowOff>85092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0.91966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32" y="2648631"/>
          <a:ext cx="5267322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0.20052</cdr:x>
      <cdr:y>0.27797</cdr:y>
    </cdr:from>
    <cdr:to>
      <cdr:x>0.22039</cdr:x>
      <cdr:y>0.32797</cdr:y>
    </cdr:to>
    <cdr:sp macro="" textlink="">
      <cdr:nvSpPr>
        <cdr:cNvPr id="3" name="1 Flecha abajo"/>
        <cdr:cNvSpPr/>
      </cdr:nvSpPr>
      <cdr:spPr>
        <a:xfrm xmlns:a="http://schemas.openxmlformats.org/drawingml/2006/main">
          <a:off x="1084624" y="799050"/>
          <a:ext cx="107476" cy="143728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0.37008</cdr:x>
      <cdr:y>0.40375</cdr:y>
    </cdr:from>
    <cdr:to>
      <cdr:x>0.38995</cdr:x>
      <cdr:y>0.45375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1998447" y="1162799"/>
          <a:ext cx="10729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0.54387</cdr:x>
      <cdr:y>0.48397</cdr:y>
    </cdr:from>
    <cdr:to>
      <cdr:x>0.56374</cdr:x>
      <cdr:y>0.53397</cdr:y>
    </cdr:to>
    <cdr:sp macro="" textlink="">
      <cdr:nvSpPr>
        <cdr:cNvPr id="8" name="1 Flecha abajo"/>
        <cdr:cNvSpPr/>
      </cdr:nvSpPr>
      <cdr:spPr>
        <a:xfrm xmlns:a="http://schemas.openxmlformats.org/drawingml/2006/main">
          <a:off x="2936875" y="1393825"/>
          <a:ext cx="10729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0.7132</cdr:x>
      <cdr:y>0.74524</cdr:y>
    </cdr:from>
    <cdr:to>
      <cdr:x>0.73307</cdr:x>
      <cdr:y>0.79524</cdr:y>
    </cdr:to>
    <cdr:sp macro="" textlink="">
      <cdr:nvSpPr>
        <cdr:cNvPr id="9" name="1 Flecha abajo"/>
        <cdr:cNvSpPr/>
      </cdr:nvSpPr>
      <cdr:spPr>
        <a:xfrm xmlns:a="http://schemas.openxmlformats.org/drawingml/2006/main">
          <a:off x="3851275" y="2146300"/>
          <a:ext cx="107298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0.88253</cdr:x>
      <cdr:y>0.79399</cdr:y>
    </cdr:from>
    <cdr:to>
      <cdr:x>0.89832</cdr:x>
      <cdr:y>0.81839</cdr:y>
    </cdr:to>
    <cdr:sp macro="" textlink="">
      <cdr:nvSpPr>
        <cdr:cNvPr id="10" name="1 Flecha abajo"/>
        <cdr:cNvSpPr/>
      </cdr:nvSpPr>
      <cdr:spPr>
        <a:xfrm xmlns:a="http://schemas.openxmlformats.org/drawingml/2006/main">
          <a:off x="4765675" y="2286681"/>
          <a:ext cx="85272" cy="70294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0.92935</cdr:y>
    </cdr:from>
    <cdr:to>
      <cdr:x>0.99868</cdr:x>
      <cdr:y>0.99427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6525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0.00733</cdr:x>
      <cdr:y>0.89699</cdr:y>
    </cdr:from>
    <cdr:to>
      <cdr:x>0.9863</cdr:x>
      <cdr:y>0.97733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9594" y="2583329"/>
          <a:ext cx="5286451" cy="231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0.64953</cdr:x>
      <cdr:y>0.72332</cdr:y>
    </cdr:from>
    <cdr:to>
      <cdr:x>0.94212</cdr:x>
      <cdr:y>0.87507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507442" y="2083174"/>
          <a:ext cx="1580030" cy="437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Los   dos</a:t>
          </a:r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  primeros  socios  comerciales 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representan el 44,7% del total exportado </a:t>
          </a:r>
        </a:p>
        <a:p xmlns:a="http://schemas.openxmlformats.org/drawingml/2006/main">
          <a:r>
            <a:rPr lang="es-PE" sz="750" baseline="0">
              <a:solidFill>
                <a:schemeClr val="tx1">
                  <a:lumMod val="50000"/>
                  <a:lumOff val="50000"/>
                </a:schemeClr>
              </a:solidFill>
              <a:latin typeface="Arial Narrow" panose="020B0606020202030204" pitchFamily="34" charset="0"/>
            </a:rPr>
            <a:t>en esta macro región.</a:t>
          </a:r>
          <a:endParaRPr lang="es-PE" sz="750">
            <a:solidFill>
              <a:schemeClr val="tx1">
                <a:lumMod val="50000"/>
                <a:lumOff val="50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0.00483</cdr:x>
      <cdr:y>0.92209</cdr:y>
    </cdr:from>
    <cdr:to>
      <cdr:x>1</cdr:x>
      <cdr:y>0.98689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26178" y="2660650"/>
          <a:ext cx="5392872" cy="186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 SUNAT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0.7936</cdr:x>
      <cdr:y>0.55497</cdr:y>
    </cdr:from>
    <cdr:to>
      <cdr:x>0.95327</cdr:x>
      <cdr:y>0.55497</cdr:y>
    </cdr:to>
    <cdr:cxnSp macro="">
      <cdr:nvCxnSpPr>
        <cdr:cNvPr id="5" name="4 Conector recto"/>
        <cdr:cNvCxnSpPr/>
      </cdr:nvCxnSpPr>
      <cdr:spPr>
        <a:xfrm xmlns:a="http://schemas.openxmlformats.org/drawingml/2006/main" flipV="1">
          <a:off x="4320892" y="1602958"/>
          <a:ext cx="86936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0.79863</cdr:x>
      <cdr:y>0.22729</cdr:y>
    </cdr:from>
    <cdr:to>
      <cdr:x>0.95204</cdr:x>
      <cdr:y>0.27549</cdr:y>
    </cdr:to>
    <cdr:sp macro="" textlink="">
      <cdr:nvSpPr>
        <cdr:cNvPr id="6" name="5 CuadroTexto"/>
        <cdr:cNvSpPr txBox="1"/>
      </cdr:nvSpPr>
      <cdr:spPr>
        <a:xfrm xmlns:a="http://schemas.openxmlformats.org/drawingml/2006/main">
          <a:off x="4348319" y="656495"/>
          <a:ext cx="835269" cy="13921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No Tradicionales</a:t>
          </a:r>
        </a:p>
      </cdr:txBody>
    </cdr:sp>
  </cdr:relSizeAnchor>
  <cdr:relSizeAnchor xmlns:cdr="http://schemas.openxmlformats.org/drawingml/2006/chartDrawing">
    <cdr:from>
      <cdr:x>0.79791</cdr:x>
      <cdr:y>0.79128</cdr:y>
    </cdr:from>
    <cdr:to>
      <cdr:x>0.95132</cdr:x>
      <cdr:y>0.83948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4344377" y="2285511"/>
          <a:ext cx="835269" cy="13921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E" sz="750">
              <a:solidFill>
                <a:schemeClr val="accent2">
                  <a:lumMod val="50000"/>
                </a:schemeClr>
              </a:solidFill>
              <a:latin typeface="Arial Narrow" panose="020B0606020202030204" pitchFamily="34" charset="0"/>
            </a:rPr>
            <a:t>Tradicionales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C6" sqref="C6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257" t="s">
        <v>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ht="20.25" x14ac:dyDescent="0.25">
      <c r="A3" s="244" t="s">
        <v>172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x14ac:dyDescent="0.25">
      <c r="A4" s="245" t="s">
        <v>173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/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246" t="s">
        <v>0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</row>
    <row r="10" spans="2:15" x14ac:dyDescent="0.25"/>
    <row r="11" spans="2:15" x14ac:dyDescent="0.25">
      <c r="G11" s="7"/>
    </row>
    <row r="12" spans="2:15" x14ac:dyDescent="0.25">
      <c r="D12" s="7"/>
      <c r="F12" s="7" t="s">
        <v>2</v>
      </c>
      <c r="G12" s="7"/>
      <c r="K12" s="7">
        <v>1</v>
      </c>
    </row>
    <row r="13" spans="2:15" x14ac:dyDescent="0.25">
      <c r="E13" s="7"/>
      <c r="G13" s="7" t="s">
        <v>3</v>
      </c>
      <c r="K13" s="7">
        <v>2</v>
      </c>
    </row>
    <row r="14" spans="2:15" x14ac:dyDescent="0.25">
      <c r="E14" s="7"/>
      <c r="G14" s="7" t="s">
        <v>4</v>
      </c>
      <c r="K14" s="7">
        <v>3</v>
      </c>
    </row>
    <row r="15" spans="2:15" x14ac:dyDescent="0.25">
      <c r="E15" s="7"/>
      <c r="G15" s="7" t="s">
        <v>5</v>
      </c>
      <c r="K15" s="7">
        <v>4</v>
      </c>
    </row>
    <row r="16" spans="2:15" x14ac:dyDescent="0.25">
      <c r="E16" s="7"/>
      <c r="G16" s="7" t="s">
        <v>6</v>
      </c>
      <c r="K16" s="7">
        <v>5</v>
      </c>
    </row>
    <row r="17" spans="5:11" x14ac:dyDescent="0.25">
      <c r="E17" s="7"/>
      <c r="G17" s="7" t="s">
        <v>7</v>
      </c>
      <c r="K17" s="7">
        <v>6</v>
      </c>
    </row>
    <row r="18" spans="5:11" x14ac:dyDescent="0.25">
      <c r="E18" s="7"/>
      <c r="K18" s="7"/>
    </row>
    <row r="19" spans="5:11" x14ac:dyDescent="0.25">
      <c r="E19" s="7"/>
      <c r="K19" s="7"/>
    </row>
    <row r="20" spans="5:11" x14ac:dyDescent="0.25">
      <c r="E20" s="7"/>
      <c r="K20" s="7"/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2"/>
  <sheetViews>
    <sheetView zoomScaleNormal="100" workbookViewId="0">
      <selection activeCell="C13" sqref="C13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8" width="10.7109375" style="2" customWidth="1"/>
    <col min="19" max="26" width="10.7109375" style="232" customWidth="1"/>
    <col min="27" max="16383" width="11.42578125" style="2" hidden="1"/>
    <col min="16384" max="16384" width="14.28515625" style="2" hidden="1"/>
  </cols>
  <sheetData>
    <row r="1" spans="2:26" s="1" customFormat="1" ht="27" customHeight="1" x14ac:dyDescent="0.25">
      <c r="B1" s="256" t="s">
        <v>174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S1" s="232"/>
      <c r="T1" s="232"/>
      <c r="U1" s="232"/>
      <c r="V1" s="232"/>
      <c r="W1" s="232"/>
      <c r="X1" s="232"/>
      <c r="Y1" s="232"/>
      <c r="Z1" s="232"/>
    </row>
    <row r="2" spans="2:26" x14ac:dyDescent="0.25">
      <c r="B2" s="37" t="str">
        <f>+B6</f>
        <v>1. Exportaciones por tipo y sector</v>
      </c>
      <c r="C2" s="229"/>
      <c r="D2" s="229"/>
      <c r="E2" s="229"/>
      <c r="F2" s="229"/>
      <c r="G2" s="229"/>
      <c r="H2" s="229"/>
      <c r="I2" s="37"/>
      <c r="J2" s="37" t="str">
        <f>+B48</f>
        <v>3. Principales Socios Comerciales</v>
      </c>
      <c r="K2" s="11"/>
      <c r="L2" s="23"/>
      <c r="M2" s="14"/>
      <c r="N2" s="14"/>
      <c r="O2" s="14"/>
      <c r="P2" s="14"/>
    </row>
    <row r="3" spans="2:26" x14ac:dyDescent="0.25">
      <c r="B3" s="37" t="str">
        <f>+B32</f>
        <v>2. Exportaciones de la Macro Región por Departamentos</v>
      </c>
      <c r="C3" s="37"/>
      <c r="D3" s="37"/>
      <c r="E3" s="37"/>
      <c r="F3" s="37"/>
      <c r="G3" s="37"/>
      <c r="H3" s="229"/>
      <c r="I3" s="37"/>
      <c r="J3" s="37" t="str">
        <f>+B70</f>
        <v>4. Principales productos exportados</v>
      </c>
      <c r="K3" s="11"/>
      <c r="L3" s="14"/>
      <c r="M3" s="14"/>
      <c r="N3" s="14"/>
      <c r="O3" s="14"/>
      <c r="P3" s="14"/>
    </row>
    <row r="4" spans="2:26" x14ac:dyDescent="0.25">
      <c r="B4" s="38"/>
      <c r="C4" s="38"/>
      <c r="D4" s="38"/>
      <c r="E4" s="38"/>
      <c r="F4" s="39"/>
      <c r="G4" s="40"/>
      <c r="H4" s="40"/>
      <c r="I4" s="40"/>
      <c r="J4" s="40"/>
      <c r="K4" s="18"/>
      <c r="L4" s="18"/>
      <c r="M4" s="18"/>
      <c r="N4" s="18"/>
      <c r="O4" s="18"/>
      <c r="P4" s="18"/>
    </row>
    <row r="5" spans="2:26" x14ac:dyDescent="0.25">
      <c r="B5" s="5"/>
      <c r="C5" s="6"/>
      <c r="D5" s="6"/>
      <c r="E5" s="6"/>
      <c r="F5" s="6"/>
      <c r="G5" s="4"/>
      <c r="H5" s="4"/>
    </row>
    <row r="6" spans="2:2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  <c r="R6" s="30"/>
    </row>
    <row r="7" spans="2:26" x14ac:dyDescent="0.25">
      <c r="B7" s="22"/>
      <c r="C7" s="247" t="str">
        <f>+CONCATENATE("Las exportaciones en esta macro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macro región alcanzaron los US$ 6,234.4 millones, disminuyendo en -7.2% respecto al 2015. De otro lado el 56.8% de estas exportaciones fueron de tipo Tradicional en tanto las exportaciones No Tradicional representaron el 43.2%.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  <c r="R7" s="30"/>
    </row>
    <row r="8" spans="2:2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  <c r="R8" s="30"/>
    </row>
    <row r="9" spans="2:26" x14ac:dyDescent="0.25">
      <c r="B9" s="22"/>
      <c r="C9" s="8"/>
      <c r="D9" s="8"/>
      <c r="E9" s="8"/>
      <c r="F9" s="248" t="s">
        <v>164</v>
      </c>
      <c r="G9" s="248"/>
      <c r="H9" s="248"/>
      <c r="I9" s="248"/>
      <c r="J9" s="248"/>
      <c r="K9" s="248"/>
      <c r="L9" s="248"/>
      <c r="M9" s="8"/>
      <c r="N9" s="8"/>
      <c r="O9" s="8"/>
      <c r="P9" s="25"/>
      <c r="R9" s="30"/>
      <c r="T9" s="30"/>
      <c r="U9" s="30" t="s">
        <v>10</v>
      </c>
      <c r="V9" s="30" t="s">
        <v>21</v>
      </c>
    </row>
    <row r="10" spans="2:2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  <c r="R10" s="30"/>
      <c r="T10" s="30" t="s">
        <v>11</v>
      </c>
      <c r="U10" s="32">
        <v>1714</v>
      </c>
      <c r="V10" s="30"/>
    </row>
    <row r="11" spans="2:26" x14ac:dyDescent="0.25">
      <c r="B11" s="22"/>
      <c r="C11" s="8"/>
      <c r="D11" s="8"/>
      <c r="E11" s="8"/>
      <c r="F11" s="250" t="s">
        <v>19</v>
      </c>
      <c r="G11" s="251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  <c r="R11" s="30"/>
      <c r="T11" s="30" t="s">
        <v>25</v>
      </c>
      <c r="U11" s="32">
        <v>563.1</v>
      </c>
      <c r="V11" s="30"/>
    </row>
    <row r="12" spans="2:26" ht="16.5" x14ac:dyDescent="0.25">
      <c r="B12" s="22"/>
      <c r="C12" s="8"/>
      <c r="D12" s="8"/>
      <c r="E12" s="8"/>
      <c r="F12" s="74" t="s">
        <v>10</v>
      </c>
      <c r="G12" s="75"/>
      <c r="H12" s="87">
        <f>+Cajamarca!H12+'La Libertad'!H12+Lambayeque!H12+Piura!H12+Tumbes!H12</f>
        <v>2743.9292739999996</v>
      </c>
      <c r="I12" s="88">
        <f>+Cajamarca!I12+'La Libertad'!I12+Lambayeque!I12+Piura!I12+Tumbes!I12</f>
        <v>2691.4244150999998</v>
      </c>
      <c r="J12" s="76">
        <f t="shared" ref="J12:J27" si="0">IFERROR(I12/I$27, " - ")</f>
        <v>0.43170375256796334</v>
      </c>
      <c r="K12" s="77">
        <f>IFERROR(I12/H12-1," - ")</f>
        <v>-1.9134916995677598E-2</v>
      </c>
      <c r="L12" s="78">
        <f>IFERROR(I12-H12, " - ")</f>
        <v>-52.504858899999817</v>
      </c>
      <c r="M12" s="230">
        <f>+L12*100</f>
        <v>-5250.4858899999817</v>
      </c>
      <c r="N12" s="8"/>
      <c r="O12" s="8"/>
      <c r="P12" s="25"/>
      <c r="R12" s="30"/>
      <c r="T12" s="30" t="s">
        <v>14</v>
      </c>
      <c r="U12" s="32">
        <v>285.89999999999998</v>
      </c>
      <c r="V12" s="30"/>
    </row>
    <row r="13" spans="2:26" x14ac:dyDescent="0.25">
      <c r="B13" s="22"/>
      <c r="C13" s="8"/>
      <c r="D13" s="8"/>
      <c r="E13" s="8"/>
      <c r="F13" s="61" t="s">
        <v>11</v>
      </c>
      <c r="G13" s="59"/>
      <c r="H13" s="27">
        <f>+Cajamarca!H13+'La Libertad'!H13+Lambayeque!H13+Piura!H13+Tumbes!H13</f>
        <v>1612.9</v>
      </c>
      <c r="I13" s="65">
        <f>+Cajamarca!I13+'La Libertad'!I13+Lambayeque!I13+Piura!I13+Tumbes!I13</f>
        <v>1714</v>
      </c>
      <c r="J13" s="76">
        <f t="shared" si="0"/>
        <v>0.27492513917541939</v>
      </c>
      <c r="K13" s="69">
        <f t="shared" ref="K13:K27" si="1">IFERROR(I13/H13-1," - ")</f>
        <v>6.2682125364250663E-2</v>
      </c>
      <c r="L13" s="71">
        <f t="shared" ref="L13:L27" si="2">IFERROR(I13-H13, " - ")</f>
        <v>101.09999999999991</v>
      </c>
      <c r="M13" s="230">
        <f t="shared" ref="M13:M26" si="3">+L13*100</f>
        <v>10109.999999999991</v>
      </c>
      <c r="N13" s="8"/>
      <c r="O13" s="8"/>
      <c r="P13" s="25"/>
      <c r="R13" s="30"/>
      <c r="T13" s="30" t="s">
        <v>15</v>
      </c>
      <c r="U13" s="32">
        <v>101.4</v>
      </c>
      <c r="V13" s="30"/>
    </row>
    <row r="14" spans="2:26" x14ac:dyDescent="0.25">
      <c r="B14" s="22"/>
      <c r="C14" s="8"/>
      <c r="D14" s="8"/>
      <c r="E14" s="8"/>
      <c r="F14" s="61" t="s">
        <v>12</v>
      </c>
      <c r="G14" s="59"/>
      <c r="H14" s="27">
        <f>+Cajamarca!H14+'La Libertad'!H14+Lambayeque!H14+Piura!H14+Tumbes!H14</f>
        <v>0.7</v>
      </c>
      <c r="I14" s="65">
        <f>+Cajamarca!I14+'La Libertad'!I14+Lambayeque!I14+Piura!I14+Tumbes!I14</f>
        <v>0.8</v>
      </c>
      <c r="J14" s="81">
        <f t="shared" si="0"/>
        <v>1.2831978491268119E-4</v>
      </c>
      <c r="K14" s="68">
        <f t="shared" si="1"/>
        <v>0.14285714285714302</v>
      </c>
      <c r="L14" s="72">
        <f t="shared" si="2"/>
        <v>0.10000000000000009</v>
      </c>
      <c r="M14" s="230">
        <f t="shared" si="3"/>
        <v>10.000000000000009</v>
      </c>
      <c r="N14" s="8"/>
      <c r="O14" s="8"/>
      <c r="P14" s="25"/>
      <c r="R14" s="30"/>
      <c r="T14" s="30" t="s">
        <v>169</v>
      </c>
      <c r="U14" s="30">
        <v>27.000000000000004</v>
      </c>
      <c r="V14" s="32"/>
    </row>
    <row r="15" spans="2:26" x14ac:dyDescent="0.25">
      <c r="B15" s="22"/>
      <c r="C15" s="8"/>
      <c r="D15" s="8"/>
      <c r="E15" s="8"/>
      <c r="F15" s="61" t="s">
        <v>13</v>
      </c>
      <c r="G15" s="59"/>
      <c r="H15" s="27">
        <f>+Cajamarca!H15+'La Libertad'!H15+Lambayeque!H15+Piura!H15+Tumbes!H15</f>
        <v>9</v>
      </c>
      <c r="I15" s="65">
        <f>+Cajamarca!I15+'La Libertad'!I15+Lambayeque!I15+Piura!I15+Tumbes!I15</f>
        <v>6.5</v>
      </c>
      <c r="J15" s="81">
        <f t="shared" si="0"/>
        <v>1.0425982524155345E-3</v>
      </c>
      <c r="K15" s="68">
        <f t="shared" si="1"/>
        <v>-0.27777777777777779</v>
      </c>
      <c r="L15" s="72">
        <f t="shared" si="2"/>
        <v>-2.5</v>
      </c>
      <c r="M15" s="230">
        <f t="shared" si="3"/>
        <v>-250</v>
      </c>
      <c r="N15" s="8"/>
      <c r="O15" s="8"/>
      <c r="P15" s="25"/>
      <c r="R15" s="30"/>
      <c r="T15" s="30" t="s">
        <v>23</v>
      </c>
      <c r="U15" s="30"/>
      <c r="V15" s="30">
        <v>2697</v>
      </c>
    </row>
    <row r="16" spans="2:26" x14ac:dyDescent="0.25">
      <c r="B16" s="22"/>
      <c r="C16" s="8"/>
      <c r="D16" s="8"/>
      <c r="E16" s="8"/>
      <c r="F16" s="61" t="s">
        <v>14</v>
      </c>
      <c r="G16" s="59"/>
      <c r="H16" s="27">
        <f>+Cajamarca!H16+'La Libertad'!H16+Lambayeque!H16+Piura!H16+Tumbes!H16</f>
        <v>366.8</v>
      </c>
      <c r="I16" s="65">
        <f>+Cajamarca!I16+'La Libertad'!I16+Lambayeque!I16+Piura!I16+Tumbes!I16</f>
        <v>285.89999999999998</v>
      </c>
      <c r="J16" s="81">
        <f t="shared" si="0"/>
        <v>4.5858283133169427E-2</v>
      </c>
      <c r="K16" s="68">
        <f t="shared" si="1"/>
        <v>-0.2205561613958561</v>
      </c>
      <c r="L16" s="72">
        <f t="shared" si="2"/>
        <v>-80.900000000000034</v>
      </c>
      <c r="M16" s="230">
        <f t="shared" si="3"/>
        <v>-8090.0000000000036</v>
      </c>
      <c r="N16" s="8"/>
      <c r="O16" s="8"/>
      <c r="P16" s="25"/>
      <c r="R16" s="30"/>
      <c r="T16" s="35" t="s">
        <v>22</v>
      </c>
      <c r="U16" s="30"/>
      <c r="V16" s="30">
        <v>418.29999999999995</v>
      </c>
      <c r="W16" s="3"/>
    </row>
    <row r="17" spans="2:25" x14ac:dyDescent="0.25">
      <c r="B17" s="22"/>
      <c r="C17" s="8"/>
      <c r="D17" s="8"/>
      <c r="E17" s="8"/>
      <c r="F17" s="61" t="s">
        <v>25</v>
      </c>
      <c r="G17" s="59"/>
      <c r="H17" s="27">
        <f>+Cajamarca!H17+'La Libertad'!H17+Lambayeque!H17+Piura!H17+Tumbes!H17</f>
        <v>647.40000000000009</v>
      </c>
      <c r="I17" s="65">
        <f>+Cajamarca!I17+'La Libertad'!I17+Lambayeque!I17+Piura!I17+Tumbes!I17</f>
        <v>563.1</v>
      </c>
      <c r="J17" s="81">
        <f t="shared" si="0"/>
        <v>9.0321088605413463E-2</v>
      </c>
      <c r="K17" s="68">
        <f t="shared" si="1"/>
        <v>-0.13021316033364239</v>
      </c>
      <c r="L17" s="72">
        <f t="shared" si="2"/>
        <v>-84.300000000000068</v>
      </c>
      <c r="M17" s="230">
        <f t="shared" si="3"/>
        <v>-8430.0000000000073</v>
      </c>
      <c r="N17" s="8"/>
      <c r="O17" s="8"/>
      <c r="P17" s="25"/>
      <c r="R17" s="30"/>
      <c r="T17" s="30" t="s">
        <v>26</v>
      </c>
      <c r="U17" s="30"/>
      <c r="V17" s="30">
        <v>265.10000000000002</v>
      </c>
      <c r="W17" s="3"/>
    </row>
    <row r="18" spans="2:25" x14ac:dyDescent="0.25">
      <c r="B18" s="22"/>
      <c r="C18" s="8"/>
      <c r="D18" s="8"/>
      <c r="E18" s="8"/>
      <c r="F18" s="61" t="s">
        <v>15</v>
      </c>
      <c r="G18" s="59"/>
      <c r="H18" s="27">
        <f>+Cajamarca!H18+'La Libertad'!H18+Lambayeque!H18+Piura!H18+Tumbes!H18</f>
        <v>76.3</v>
      </c>
      <c r="I18" s="65">
        <f>+Cajamarca!I18+'La Libertad'!I18+Lambayeque!I18+Piura!I18+Tumbes!I18</f>
        <v>101.4</v>
      </c>
      <c r="J18" s="81">
        <f t="shared" si="0"/>
        <v>1.6264532737682337E-2</v>
      </c>
      <c r="K18" s="68">
        <f t="shared" si="1"/>
        <v>0.32896461336828331</v>
      </c>
      <c r="L18" s="72">
        <f t="shared" si="2"/>
        <v>25.100000000000009</v>
      </c>
      <c r="M18" s="230">
        <f t="shared" si="3"/>
        <v>2510.0000000000009</v>
      </c>
      <c r="N18" s="8"/>
      <c r="O18" s="8"/>
      <c r="P18" s="25"/>
      <c r="R18" s="30"/>
      <c r="T18" s="30" t="s">
        <v>24</v>
      </c>
      <c r="U18" s="30"/>
      <c r="V18" s="30">
        <v>162.6</v>
      </c>
      <c r="W18" s="3"/>
    </row>
    <row r="19" spans="2:25" x14ac:dyDescent="0.25">
      <c r="B19" s="22"/>
      <c r="C19" s="8"/>
      <c r="D19" s="8"/>
      <c r="E19" s="8"/>
      <c r="F19" s="61" t="s">
        <v>16</v>
      </c>
      <c r="G19" s="59"/>
      <c r="H19" s="27">
        <f>+Cajamarca!H19+'La Libertad'!H19+Lambayeque!H19+Piura!H19+Tumbes!H19</f>
        <v>10.8</v>
      </c>
      <c r="I19" s="65">
        <f>+Cajamarca!I19+'La Libertad'!I19+Lambayeque!I19+Piura!I19+Tumbes!I19</f>
        <v>11</v>
      </c>
      <c r="J19" s="81">
        <f t="shared" si="0"/>
        <v>1.764397042549366E-3</v>
      </c>
      <c r="K19" s="68">
        <f t="shared" si="1"/>
        <v>1.8518518518518379E-2</v>
      </c>
      <c r="L19" s="72">
        <f t="shared" si="2"/>
        <v>0.19999999999999929</v>
      </c>
      <c r="M19" s="230">
        <f t="shared" si="3"/>
        <v>19.999999999999929</v>
      </c>
      <c r="N19" s="8"/>
      <c r="O19" s="8"/>
      <c r="P19" s="25"/>
      <c r="R19" s="30"/>
      <c r="U19" s="3"/>
      <c r="V19" s="58"/>
      <c r="W19" s="58"/>
    </row>
    <row r="20" spans="2:25" x14ac:dyDescent="0.25">
      <c r="B20" s="22"/>
      <c r="C20" s="8"/>
      <c r="D20" s="8"/>
      <c r="E20" s="8"/>
      <c r="F20" s="61" t="s">
        <v>17</v>
      </c>
      <c r="G20" s="59"/>
      <c r="H20" s="27">
        <f>+Cajamarca!H20+'La Libertad'!H20+Lambayeque!H20+Piura!H20+Tumbes!H20</f>
        <v>4.8</v>
      </c>
      <c r="I20" s="65">
        <f>+Cajamarca!I20+'La Libertad'!I20+Lambayeque!I20+Piura!I20+Tumbes!I20</f>
        <v>0.60000000000000009</v>
      </c>
      <c r="J20" s="81">
        <f t="shared" si="0"/>
        <v>9.6239838684510889E-5</v>
      </c>
      <c r="K20" s="68">
        <f t="shared" si="1"/>
        <v>-0.875</v>
      </c>
      <c r="L20" s="72">
        <f t="shared" si="2"/>
        <v>-4.1999999999999993</v>
      </c>
      <c r="M20" s="230">
        <f t="shared" si="3"/>
        <v>-419.99999999999994</v>
      </c>
      <c r="N20" s="8"/>
      <c r="O20" s="8"/>
      <c r="P20" s="25"/>
      <c r="R20" s="30"/>
      <c r="U20" s="3"/>
      <c r="V20" s="58"/>
      <c r="W20" s="58"/>
    </row>
    <row r="21" spans="2:25" x14ac:dyDescent="0.25">
      <c r="B21" s="22"/>
      <c r="C21" s="8"/>
      <c r="D21" s="8"/>
      <c r="E21" s="8"/>
      <c r="F21" s="62" t="s">
        <v>18</v>
      </c>
      <c r="G21" s="60"/>
      <c r="H21" s="66">
        <f>+Cajamarca!H21+'La Libertad'!H21+Lambayeque!H21+Piura!H21+Tumbes!H21</f>
        <v>15.4</v>
      </c>
      <c r="I21" s="67">
        <f>+Cajamarca!I21+'La Libertad'!I21+Lambayeque!I21+Piura!I21+Tumbes!I21</f>
        <v>8.1</v>
      </c>
      <c r="J21" s="82">
        <f t="shared" si="0"/>
        <v>1.2992378222408966E-3</v>
      </c>
      <c r="K21" s="70">
        <f t="shared" si="1"/>
        <v>-0.47402597402597402</v>
      </c>
      <c r="L21" s="73">
        <f t="shared" si="2"/>
        <v>-7.3000000000000007</v>
      </c>
      <c r="M21" s="230">
        <f t="shared" si="3"/>
        <v>-730.00000000000011</v>
      </c>
      <c r="N21" s="8"/>
      <c r="O21" s="8"/>
      <c r="P21" s="25"/>
      <c r="U21" s="3"/>
      <c r="V21" s="58"/>
      <c r="W21" s="58"/>
    </row>
    <row r="22" spans="2:25" ht="16.5" x14ac:dyDescent="0.25">
      <c r="B22" s="22"/>
      <c r="C22" s="8"/>
      <c r="D22" s="8"/>
      <c r="E22" s="8"/>
      <c r="F22" s="74" t="s">
        <v>21</v>
      </c>
      <c r="G22" s="75"/>
      <c r="H22" s="87">
        <f>+Cajamarca!H22+'La Libertad'!H22+Lambayeque!H22+Piura!H22+Tumbes!H22</f>
        <v>3975.5</v>
      </c>
      <c r="I22" s="88">
        <f>+Cajamarca!I22+'La Libertad'!I22+Lambayeque!I22+Piura!I22+Tumbes!I22</f>
        <v>3542.9999999999995</v>
      </c>
      <c r="J22" s="79">
        <f t="shared" si="0"/>
        <v>0.56829624743203666</v>
      </c>
      <c r="K22" s="79">
        <f t="shared" si="1"/>
        <v>-0.1087913470003774</v>
      </c>
      <c r="L22" s="80">
        <f t="shared" si="2"/>
        <v>-432.50000000000045</v>
      </c>
      <c r="M22" s="230">
        <f t="shared" si="3"/>
        <v>-43250.000000000044</v>
      </c>
      <c r="N22" s="8"/>
      <c r="O22" s="8"/>
      <c r="P22" s="25"/>
      <c r="U22" s="3"/>
      <c r="V22" s="58"/>
      <c r="W22" s="58"/>
    </row>
    <row r="23" spans="2:25" x14ac:dyDescent="0.25">
      <c r="B23" s="22"/>
      <c r="C23" s="8"/>
      <c r="D23" s="8"/>
      <c r="E23" s="8"/>
      <c r="F23" s="63" t="s">
        <v>22</v>
      </c>
      <c r="G23" s="64"/>
      <c r="H23" s="27">
        <f>+Cajamarca!H23+'La Libertad'!H23+Lambayeque!H23+Piura!H23+Tumbes!H23</f>
        <v>327.40000000000003</v>
      </c>
      <c r="I23" s="65">
        <f>+Cajamarca!I23+'La Libertad'!I23+Lambayeque!I23+Piura!I23+Tumbes!I23</f>
        <v>418.29999999999995</v>
      </c>
      <c r="J23" s="81">
        <f t="shared" si="0"/>
        <v>6.7095207536218157E-2</v>
      </c>
      <c r="K23" s="68">
        <f t="shared" si="1"/>
        <v>0.27764202810018301</v>
      </c>
      <c r="L23" s="72">
        <f t="shared" si="2"/>
        <v>90.89999999999992</v>
      </c>
      <c r="M23" s="230">
        <f t="shared" si="3"/>
        <v>9089.9999999999927</v>
      </c>
      <c r="N23" s="89"/>
      <c r="O23" s="8"/>
      <c r="P23" s="25"/>
      <c r="R23" s="8"/>
      <c r="W23" s="3"/>
      <c r="X23" s="3"/>
      <c r="Y23" s="3"/>
    </row>
    <row r="24" spans="2:25" x14ac:dyDescent="0.25">
      <c r="B24" s="22"/>
      <c r="C24" s="8"/>
      <c r="D24" s="8"/>
      <c r="E24" s="8"/>
      <c r="F24" s="61" t="s">
        <v>23</v>
      </c>
      <c r="G24" s="59"/>
      <c r="H24" s="27">
        <f>+Cajamarca!H24+'La Libertad'!H24+Lambayeque!H24+Piura!H24+Tumbes!H24</f>
        <v>3132.6</v>
      </c>
      <c r="I24" s="65">
        <f>+Cajamarca!I24+'La Libertad'!I24+Lambayeque!I24+Piura!I24+Tumbes!I24</f>
        <v>2697</v>
      </c>
      <c r="J24" s="81">
        <f t="shared" si="0"/>
        <v>0.4325980748868764</v>
      </c>
      <c r="K24" s="68">
        <f t="shared" si="1"/>
        <v>-0.13905382110706754</v>
      </c>
      <c r="L24" s="72">
        <f t="shared" si="2"/>
        <v>-435.59999999999991</v>
      </c>
      <c r="M24" s="230">
        <f t="shared" si="3"/>
        <v>-43559.999999999993</v>
      </c>
      <c r="N24" s="8"/>
      <c r="O24" s="8"/>
      <c r="P24" s="25"/>
      <c r="R24" s="8"/>
      <c r="W24" s="3"/>
      <c r="X24" s="3"/>
      <c r="Y24" s="3"/>
    </row>
    <row r="25" spans="2:25" x14ac:dyDescent="0.25">
      <c r="B25" s="22"/>
      <c r="C25" s="8"/>
      <c r="D25" s="8"/>
      <c r="E25" s="8"/>
      <c r="F25" s="61" t="s">
        <v>24</v>
      </c>
      <c r="G25" s="59"/>
      <c r="H25" s="27">
        <f>+Cajamarca!H25+'La Libertad'!H25+Lambayeque!H25+Piura!H25+Tumbes!H25</f>
        <v>152</v>
      </c>
      <c r="I25" s="65">
        <f>+Cajamarca!I25+'La Libertad'!I25+Lambayeque!I25+Piura!I25+Tumbes!I25</f>
        <v>162.6</v>
      </c>
      <c r="J25" s="81">
        <f t="shared" si="0"/>
        <v>2.6080996283502446E-2</v>
      </c>
      <c r="K25" s="68">
        <f t="shared" si="1"/>
        <v>6.9736842105263097E-2</v>
      </c>
      <c r="L25" s="72">
        <f t="shared" si="2"/>
        <v>10.599999999999994</v>
      </c>
      <c r="M25" s="230">
        <f t="shared" si="3"/>
        <v>1059.9999999999995</v>
      </c>
      <c r="N25" s="8"/>
      <c r="O25" s="8"/>
      <c r="P25" s="25"/>
      <c r="R25" s="28"/>
      <c r="W25" s="3"/>
      <c r="X25" s="3"/>
      <c r="Y25" s="3"/>
    </row>
    <row r="26" spans="2:25" x14ac:dyDescent="0.25">
      <c r="B26" s="22"/>
      <c r="C26" s="8"/>
      <c r="D26" s="8"/>
      <c r="E26" s="8"/>
      <c r="F26" s="62" t="s">
        <v>26</v>
      </c>
      <c r="G26" s="60"/>
      <c r="H26" s="66">
        <f>+Cajamarca!H26+'La Libertad'!H26+Lambayeque!H26+Piura!H26+Tumbes!H26</f>
        <v>363.5</v>
      </c>
      <c r="I26" s="67">
        <f>+Cajamarca!I26+'La Libertad'!I26+Lambayeque!I26+Piura!I26+Tumbes!I26</f>
        <v>265.10000000000002</v>
      </c>
      <c r="J26" s="82">
        <f t="shared" si="0"/>
        <v>4.2521968725439722E-2</v>
      </c>
      <c r="K26" s="70">
        <f t="shared" si="1"/>
        <v>-0.2707015130674002</v>
      </c>
      <c r="L26" s="73">
        <f t="shared" si="2"/>
        <v>-98.399999999999977</v>
      </c>
      <c r="M26" s="230">
        <f t="shared" si="3"/>
        <v>-9839.9999999999982</v>
      </c>
      <c r="N26" s="8"/>
      <c r="O26" s="8"/>
      <c r="P26" s="25"/>
      <c r="R26" s="8"/>
      <c r="W26" s="3"/>
      <c r="X26" s="3"/>
      <c r="Y26" s="3"/>
    </row>
    <row r="27" spans="2:25" ht="15" customHeight="1" x14ac:dyDescent="0.25">
      <c r="B27" s="22"/>
      <c r="C27" s="8"/>
      <c r="D27" s="8"/>
      <c r="E27" s="8"/>
      <c r="F27" s="83"/>
      <c r="G27" s="84" t="s">
        <v>20</v>
      </c>
      <c r="H27" s="88">
        <f>+H22+H12</f>
        <v>6719.4292740000001</v>
      </c>
      <c r="I27" s="88">
        <f>+I22+I12</f>
        <v>6234.4244150999994</v>
      </c>
      <c r="J27" s="82">
        <f t="shared" si="0"/>
        <v>1</v>
      </c>
      <c r="K27" s="82">
        <f t="shared" si="1"/>
        <v>-7.2179472262126065E-2</v>
      </c>
      <c r="L27" s="102">
        <f t="shared" si="2"/>
        <v>-485.00485890000073</v>
      </c>
      <c r="M27" s="89"/>
      <c r="N27" s="89"/>
      <c r="O27" s="8"/>
      <c r="P27" s="25"/>
      <c r="R27" s="8"/>
      <c r="X27" s="3"/>
      <c r="Y27" s="3"/>
    </row>
    <row r="28" spans="2:25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  <c r="R28" s="8"/>
      <c r="X28" s="3"/>
      <c r="Y28" s="3"/>
    </row>
    <row r="29" spans="2:25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  <c r="R29" s="8"/>
      <c r="S29" s="3"/>
    </row>
    <row r="30" spans="2:25" x14ac:dyDescent="0.25">
      <c r="B30" s="3"/>
      <c r="C30" s="3"/>
      <c r="D30" s="3"/>
      <c r="E30" s="49"/>
      <c r="F30" s="49"/>
      <c r="G30" s="49"/>
      <c r="H30" s="50"/>
      <c r="I30" s="51"/>
      <c r="J30" s="50"/>
      <c r="K30" s="51"/>
      <c r="L30" s="52"/>
      <c r="M30" s="51"/>
      <c r="N30" s="3"/>
      <c r="O30" s="3"/>
      <c r="P30" s="3"/>
      <c r="R30" s="8"/>
      <c r="S30" s="3"/>
    </row>
    <row r="31" spans="2:25" x14ac:dyDescent="0.25">
      <c r="B31" s="3"/>
      <c r="C31" s="3"/>
      <c r="D31" s="3"/>
      <c r="E31" s="54"/>
      <c r="F31" s="54"/>
      <c r="G31" s="54"/>
      <c r="H31" s="53"/>
      <c r="I31" s="47"/>
      <c r="J31" s="53"/>
      <c r="K31" s="47"/>
      <c r="L31" s="53"/>
      <c r="M31" s="47"/>
      <c r="N31" s="3"/>
      <c r="O31" s="3"/>
      <c r="P31" s="3"/>
      <c r="R31" s="8"/>
      <c r="S31" s="3"/>
    </row>
    <row r="32" spans="2:25" x14ac:dyDescent="0.25">
      <c r="B32" s="21" t="s">
        <v>165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  <c r="R32" s="8"/>
      <c r="S32" s="3"/>
    </row>
    <row r="33" spans="2:25" x14ac:dyDescent="0.25">
      <c r="B33" s="22"/>
      <c r="C33" s="247" t="str">
        <f>+CONCATENATE("Las exportaciones provenientes de ",F38," lideran en millones de US$ las exportaciones en esta macro región, representando el ", FIXED(J38*100,1),"% del total exportado, seguido por ", F39, " y ", F40, " respectivamente.")</f>
        <v>Las exportaciones provenientes de La Libertad lideran en millones de US$ las exportaciones en esta macro región, representando el 37.7% del total exportado, seguido por Piura y Cajamarca respectivamente.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  <c r="R33" s="8"/>
      <c r="S33" s="3"/>
      <c r="X33" s="3"/>
      <c r="Y33" s="3"/>
    </row>
    <row r="34" spans="2:25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  <c r="R34" s="8"/>
      <c r="S34" s="3"/>
      <c r="X34" s="3"/>
      <c r="Y34" s="3"/>
    </row>
    <row r="35" spans="2:25" x14ac:dyDescent="0.25">
      <c r="B35" s="22"/>
      <c r="C35" s="8"/>
      <c r="D35" s="8"/>
      <c r="E35" s="8"/>
      <c r="F35" s="248" t="s">
        <v>164</v>
      </c>
      <c r="G35" s="248"/>
      <c r="H35" s="248"/>
      <c r="I35" s="248"/>
      <c r="J35" s="248"/>
      <c r="K35" s="248"/>
      <c r="L35" s="248"/>
      <c r="M35" s="8"/>
      <c r="N35" s="8"/>
      <c r="O35" s="8"/>
      <c r="P35" s="25"/>
      <c r="R35" s="8"/>
      <c r="S35" s="3"/>
      <c r="X35" s="3"/>
      <c r="Y35" s="3"/>
    </row>
    <row r="36" spans="2:25" x14ac:dyDescent="0.25">
      <c r="B36" s="22"/>
      <c r="C36" s="8"/>
      <c r="D36" s="8"/>
      <c r="E36" s="8"/>
      <c r="F36" s="249" t="s">
        <v>31</v>
      </c>
      <c r="G36" s="249"/>
      <c r="H36" s="249"/>
      <c r="I36" s="249"/>
      <c r="J36" s="249"/>
      <c r="K36" s="249"/>
      <c r="L36" s="249"/>
      <c r="M36" s="8"/>
      <c r="N36" s="8"/>
      <c r="O36" s="8"/>
      <c r="P36" s="25"/>
      <c r="R36" s="8"/>
      <c r="S36" s="3"/>
      <c r="T36" s="3"/>
      <c r="U36" s="3"/>
      <c r="V36" s="3"/>
      <c r="W36" s="58"/>
      <c r="X36" s="3"/>
      <c r="Y36" s="3"/>
    </row>
    <row r="37" spans="2:25" x14ac:dyDescent="0.25">
      <c r="B37" s="222"/>
      <c r="C37" s="3"/>
      <c r="D37" s="3"/>
      <c r="E37" s="49"/>
      <c r="F37" s="250" t="s">
        <v>166</v>
      </c>
      <c r="G37" s="251"/>
      <c r="H37" s="85">
        <v>2015</v>
      </c>
      <c r="I37" s="86">
        <v>2016</v>
      </c>
      <c r="J37" s="86" t="s">
        <v>27</v>
      </c>
      <c r="K37" s="86" t="s">
        <v>28</v>
      </c>
      <c r="L37" s="86" t="s">
        <v>29</v>
      </c>
      <c r="M37" s="51"/>
      <c r="N37" s="3"/>
      <c r="O37" s="3"/>
      <c r="P37" s="215"/>
      <c r="R37" s="8"/>
      <c r="S37" s="3"/>
      <c r="T37" s="30"/>
      <c r="U37" s="30"/>
      <c r="V37" s="30"/>
      <c r="W37" s="30"/>
      <c r="X37" s="35"/>
      <c r="Y37" s="3"/>
    </row>
    <row r="38" spans="2:25" x14ac:dyDescent="0.25">
      <c r="B38" s="222"/>
      <c r="C38" s="3"/>
      <c r="D38" s="3"/>
      <c r="E38" s="55"/>
      <c r="F38" s="211" t="s">
        <v>4</v>
      </c>
      <c r="G38" s="217"/>
      <c r="H38" s="210">
        <f>+'La Libertad'!H27</f>
        <v>2374.9</v>
      </c>
      <c r="I38" s="208">
        <f>+'La Libertad'!I27</f>
        <v>2349.1</v>
      </c>
      <c r="J38" s="209">
        <f>+I38/I$43</f>
        <v>0.37679500842297414</v>
      </c>
      <c r="K38" s="209">
        <f>+I38/H38-1</f>
        <v>-1.0863615310118369E-2</v>
      </c>
      <c r="L38" s="208">
        <f>+I38-H38</f>
        <v>-25.800000000000182</v>
      </c>
      <c r="M38" s="53">
        <f>+L38*100</f>
        <v>-2580.0000000000182</v>
      </c>
      <c r="N38" s="3"/>
      <c r="O38" s="3"/>
      <c r="P38" s="215"/>
      <c r="R38" s="8"/>
      <c r="S38" s="3"/>
      <c r="T38" s="31"/>
      <c r="U38" s="31">
        <v>2015</v>
      </c>
      <c r="V38" s="31">
        <v>2016</v>
      </c>
      <c r="W38" s="31" t="s">
        <v>1</v>
      </c>
      <c r="X38" s="35"/>
      <c r="Y38" s="3"/>
    </row>
    <row r="39" spans="2:25" x14ac:dyDescent="0.25">
      <c r="B39" s="222"/>
      <c r="C39" s="3"/>
      <c r="D39" s="3"/>
      <c r="E39" s="49"/>
      <c r="F39" s="63" t="s">
        <v>6</v>
      </c>
      <c r="G39" s="213"/>
      <c r="H39" s="210">
        <f>+Piura!H27</f>
        <v>2067.1999999999998</v>
      </c>
      <c r="I39" s="208">
        <f>+Piura!I27</f>
        <v>1867.1000000000001</v>
      </c>
      <c r="J39" s="209">
        <f>+I39/I$43</f>
        <v>0.29948233801308377</v>
      </c>
      <c r="K39" s="209">
        <f>+I39/H39-1</f>
        <v>-9.6797600619194846E-2</v>
      </c>
      <c r="L39" s="208">
        <f>+I39-H39</f>
        <v>-200.09999999999968</v>
      </c>
      <c r="M39" s="53">
        <f t="shared" ref="M39:M40" si="4">+L39*100</f>
        <v>-20009.999999999967</v>
      </c>
      <c r="N39" s="3"/>
      <c r="O39" s="3"/>
      <c r="P39" s="215"/>
      <c r="R39" s="8"/>
      <c r="S39" s="3"/>
      <c r="T39" s="30" t="s">
        <v>4</v>
      </c>
      <c r="U39" s="41">
        <v>2374.9</v>
      </c>
      <c r="V39" s="41">
        <v>2349.1</v>
      </c>
      <c r="W39" s="33">
        <f>+V39/U39-1</f>
        <v>-1.0863615310118369E-2</v>
      </c>
      <c r="X39" s="35"/>
      <c r="Y39" s="3"/>
    </row>
    <row r="40" spans="2:25" x14ac:dyDescent="0.25">
      <c r="B40" s="222"/>
      <c r="C40" s="3"/>
      <c r="D40" s="3"/>
      <c r="E40" s="3"/>
      <c r="F40" s="211" t="s">
        <v>3</v>
      </c>
      <c r="G40" s="212"/>
      <c r="H40" s="210">
        <f>+Cajamarca!H27</f>
        <v>1698.6292740000001</v>
      </c>
      <c r="I40" s="208">
        <f>+Cajamarca!I27</f>
        <v>1508.0244151000002</v>
      </c>
      <c r="J40" s="209">
        <f>+I40/I$43</f>
        <v>0.24188671073587981</v>
      </c>
      <c r="K40" s="209">
        <f>+I40/H40-1</f>
        <v>-0.11221098200618906</v>
      </c>
      <c r="L40" s="208">
        <f>+I40-H40</f>
        <v>-190.60485889999995</v>
      </c>
      <c r="M40" s="53">
        <f t="shared" si="4"/>
        <v>-19060.485889999996</v>
      </c>
      <c r="N40" s="3"/>
      <c r="O40" s="3"/>
      <c r="P40" s="215"/>
      <c r="R40" s="8"/>
      <c r="S40" s="3"/>
      <c r="T40" s="30" t="s">
        <v>6</v>
      </c>
      <c r="U40" s="41">
        <v>2067.1999999999998</v>
      </c>
      <c r="V40" s="41">
        <v>1867.1000000000001</v>
      </c>
      <c r="W40" s="33">
        <f>+V40/U40-1</f>
        <v>-9.6797600619194846E-2</v>
      </c>
      <c r="X40" s="35"/>
      <c r="Y40" s="3"/>
    </row>
    <row r="41" spans="2:25" x14ac:dyDescent="0.25">
      <c r="B41" s="222"/>
      <c r="C41" s="3"/>
      <c r="D41" s="3"/>
      <c r="E41" s="3"/>
      <c r="F41" s="61" t="s">
        <v>5</v>
      </c>
      <c r="G41" s="214"/>
      <c r="H41" s="210">
        <f>+Lambayeque!H27</f>
        <v>460</v>
      </c>
      <c r="I41" s="208">
        <f>+Lambayeque!I27</f>
        <v>395.4</v>
      </c>
      <c r="J41" s="209">
        <f>+I41/I$43</f>
        <v>6.3422053693092659E-2</v>
      </c>
      <c r="K41" s="209">
        <f>+I41/H41-1</f>
        <v>-0.14043478260869569</v>
      </c>
      <c r="L41" s="208">
        <f>+I41-H41</f>
        <v>-64.600000000000023</v>
      </c>
      <c r="M41" s="53">
        <f t="shared" ref="M41:M42" si="5">+L41*100</f>
        <v>-6460.0000000000018</v>
      </c>
      <c r="N41" s="3"/>
      <c r="O41" s="3"/>
      <c r="P41" s="215"/>
      <c r="T41" s="30" t="s">
        <v>3</v>
      </c>
      <c r="U41" s="41">
        <v>1698.6292740000001</v>
      </c>
      <c r="V41" s="41">
        <v>1508.0244151000002</v>
      </c>
      <c r="W41" s="33">
        <f>+V41/U41-1</f>
        <v>-0.11221098200618906</v>
      </c>
      <c r="X41" s="30"/>
    </row>
    <row r="42" spans="2:25" x14ac:dyDescent="0.25">
      <c r="B42" s="222"/>
      <c r="C42" s="3"/>
      <c r="D42" s="3"/>
      <c r="E42" s="3"/>
      <c r="F42" s="211" t="s">
        <v>7</v>
      </c>
      <c r="G42" s="218"/>
      <c r="H42" s="210">
        <f>+Tumbes!H27</f>
        <v>118.69999999999999</v>
      </c>
      <c r="I42" s="208">
        <f>+Tumbes!I27</f>
        <v>114.8</v>
      </c>
      <c r="J42" s="209">
        <f>+I42/I$43</f>
        <v>1.8413889134969746E-2</v>
      </c>
      <c r="K42" s="209">
        <f>+I42/H42-1</f>
        <v>-3.2855939342881113E-2</v>
      </c>
      <c r="L42" s="208">
        <f>+I42-H42</f>
        <v>-3.8999999999999915</v>
      </c>
      <c r="M42" s="53">
        <f t="shared" si="5"/>
        <v>-389.99999999999915</v>
      </c>
      <c r="N42" s="3"/>
      <c r="O42" s="3"/>
      <c r="P42" s="215"/>
      <c r="T42" s="30" t="s">
        <v>5</v>
      </c>
      <c r="U42" s="41">
        <v>460</v>
      </c>
      <c r="V42" s="41">
        <v>395.4</v>
      </c>
      <c r="W42" s="33">
        <f>+V42/U42-1</f>
        <v>-0.14043478260869569</v>
      </c>
      <c r="X42" s="30"/>
    </row>
    <row r="43" spans="2:25" x14ac:dyDescent="0.25">
      <c r="B43" s="223"/>
      <c r="C43" s="43"/>
      <c r="D43" s="43"/>
      <c r="E43" s="43"/>
      <c r="F43" s="219" t="s">
        <v>20</v>
      </c>
      <c r="G43" s="220"/>
      <c r="H43" s="221">
        <f>SUM(H38:H42)</f>
        <v>6719.4292740000001</v>
      </c>
      <c r="I43" s="88">
        <f>SUM(I38:I42)</f>
        <v>6234.4244150999994</v>
      </c>
      <c r="J43" s="79">
        <f t="shared" ref="J43" si="6">+I43/I$43</f>
        <v>1</v>
      </c>
      <c r="K43" s="79">
        <f t="shared" ref="K43" si="7">+I43/H43-1</f>
        <v>-7.2179472262126065E-2</v>
      </c>
      <c r="L43" s="88">
        <f t="shared" ref="L43" si="8">+I43-H43</f>
        <v>-485.00485890000073</v>
      </c>
      <c r="M43" s="3"/>
      <c r="N43" s="3"/>
      <c r="O43" s="3"/>
      <c r="P43" s="215"/>
      <c r="T43" s="30" t="s">
        <v>7</v>
      </c>
      <c r="U43" s="41">
        <v>118.69999999999999</v>
      </c>
      <c r="V43" s="41">
        <v>114.8</v>
      </c>
      <c r="W43" s="33">
        <f>+V43/U43-1</f>
        <v>-3.2855939342881113E-2</v>
      </c>
      <c r="X43" s="30"/>
    </row>
    <row r="44" spans="2:25" x14ac:dyDescent="0.25">
      <c r="B44" s="224"/>
      <c r="C44" s="48"/>
      <c r="D44" s="48"/>
      <c r="E44" s="48"/>
      <c r="F44" s="90" t="s">
        <v>170</v>
      </c>
      <c r="G44" s="48"/>
      <c r="H44" s="48"/>
      <c r="I44" s="48"/>
      <c r="J44" s="48"/>
      <c r="K44" s="48"/>
      <c r="L44" s="48"/>
      <c r="M44" s="48"/>
      <c r="N44" s="48"/>
      <c r="O44" s="48"/>
      <c r="P44" s="215"/>
      <c r="T44" s="30"/>
      <c r="U44" s="32"/>
      <c r="V44" s="32"/>
      <c r="W44" s="33"/>
      <c r="X44" s="30"/>
    </row>
    <row r="45" spans="2:25" x14ac:dyDescent="0.25">
      <c r="B45" s="225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16"/>
      <c r="T45" s="30"/>
      <c r="U45" s="30"/>
      <c r="V45" s="30"/>
      <c r="W45" s="30"/>
      <c r="X45" s="30"/>
    </row>
    <row r="46" spans="2:25" x14ac:dyDescent="0.25">
      <c r="B46" s="3"/>
      <c r="C46" s="3"/>
      <c r="D46" s="3"/>
      <c r="E46" s="29"/>
      <c r="F46" s="29"/>
      <c r="G46" s="29"/>
      <c r="H46" s="29"/>
      <c r="I46" s="29"/>
      <c r="J46" s="29"/>
      <c r="K46" s="29"/>
      <c r="L46" s="29"/>
      <c r="M46" s="29"/>
      <c r="N46" s="3"/>
      <c r="O46" s="3"/>
      <c r="P46" s="3"/>
      <c r="T46" s="30"/>
      <c r="U46" s="30"/>
      <c r="V46" s="30"/>
      <c r="W46" s="30"/>
      <c r="X46" s="30"/>
    </row>
    <row r="47" spans="2:25" x14ac:dyDescent="0.25">
      <c r="B47" s="3"/>
      <c r="C47" s="3"/>
      <c r="D47" s="3"/>
      <c r="E47" s="42"/>
      <c r="F47" s="42"/>
      <c r="G47" s="42"/>
      <c r="H47" s="42"/>
      <c r="I47" s="42"/>
      <c r="J47" s="42"/>
      <c r="K47" s="42"/>
      <c r="L47" s="42"/>
      <c r="M47" s="42"/>
      <c r="N47" s="3"/>
      <c r="O47" s="3"/>
      <c r="P47" s="3"/>
      <c r="T47" s="30"/>
      <c r="U47" s="30"/>
      <c r="V47" s="30"/>
      <c r="W47" s="30"/>
      <c r="X47" s="30"/>
    </row>
    <row r="48" spans="2:25" x14ac:dyDescent="0.25">
      <c r="B48" s="21" t="s">
        <v>111</v>
      </c>
      <c r="C48" s="9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24"/>
      <c r="T48" s="30"/>
      <c r="U48" s="30"/>
      <c r="V48" s="30"/>
      <c r="W48" s="30"/>
      <c r="X48" s="30"/>
    </row>
    <row r="49" spans="2:24" x14ac:dyDescent="0.25">
      <c r="B49" s="22"/>
      <c r="C49" s="247" t="str">
        <f>+CONCATENATE("El principal Socio Comercial para esta macro región es ",F54, " con exportaciones equivalentes a US$ ",I54," millones obteniendo ",IF(K54&gt;0,"un aumento de ","una reducción de "), FIXED(K54*100,1), "% respecto al año 2015. Le siguen ",F55," y ",F56," como principales socios comerciales respectivamente.")</f>
        <v>El principal Socio Comercial para esta macro región es Suiza con exportaciones equivalentes a US$ 1514.60597128 millones obteniendo una reducción de -11.2% respecto al año 2015. Le siguen Estados Unidos y Canadá como principales socios comerciales respectivamente.</v>
      </c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5"/>
      <c r="T49" s="36"/>
      <c r="U49" s="32"/>
      <c r="V49" s="30"/>
      <c r="W49" s="36"/>
      <c r="X49" s="41"/>
    </row>
    <row r="50" spans="2:24" x14ac:dyDescent="0.25">
      <c r="B50" s="22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5"/>
      <c r="T50" s="36"/>
      <c r="U50" s="32"/>
      <c r="V50" s="30"/>
      <c r="W50" s="36"/>
      <c r="X50" s="41"/>
    </row>
    <row r="51" spans="2:24" x14ac:dyDescent="0.25">
      <c r="B51" s="222"/>
      <c r="C51" s="46"/>
      <c r="D51" s="47"/>
      <c r="E51" s="49"/>
      <c r="F51" s="252" t="s">
        <v>167</v>
      </c>
      <c r="G51" s="252"/>
      <c r="H51" s="252"/>
      <c r="I51" s="252"/>
      <c r="J51" s="252"/>
      <c r="K51" s="252"/>
      <c r="L51" s="53"/>
      <c r="M51" s="47"/>
      <c r="N51" s="3"/>
      <c r="O51" s="3"/>
      <c r="P51" s="215"/>
      <c r="T51" s="235"/>
      <c r="U51" s="233"/>
      <c r="W51" s="235"/>
      <c r="X51" s="236"/>
    </row>
    <row r="52" spans="2:24" x14ac:dyDescent="0.25">
      <c r="B52" s="222"/>
      <c r="C52" s="46"/>
      <c r="D52" s="47"/>
      <c r="E52" s="49"/>
      <c r="F52" s="253" t="s">
        <v>31</v>
      </c>
      <c r="G52" s="253"/>
      <c r="H52" s="253"/>
      <c r="I52" s="253"/>
      <c r="J52" s="253"/>
      <c r="K52" s="253"/>
      <c r="L52" s="53"/>
      <c r="M52" s="47"/>
      <c r="N52" s="3"/>
      <c r="O52" s="3"/>
      <c r="P52" s="215"/>
      <c r="T52" s="235"/>
      <c r="U52" s="233"/>
    </row>
    <row r="53" spans="2:24" x14ac:dyDescent="0.25">
      <c r="B53" s="222"/>
      <c r="C53" s="46"/>
      <c r="D53" s="47"/>
      <c r="E53" s="49"/>
      <c r="F53" s="250" t="s">
        <v>125</v>
      </c>
      <c r="G53" s="251"/>
      <c r="H53" s="85">
        <v>2015</v>
      </c>
      <c r="I53" s="86">
        <v>2016</v>
      </c>
      <c r="J53" s="86" t="s">
        <v>27</v>
      </c>
      <c r="K53" s="86" t="s">
        <v>28</v>
      </c>
      <c r="L53" s="53"/>
      <c r="M53" s="47"/>
      <c r="N53" s="3"/>
      <c r="O53" s="3"/>
      <c r="P53" s="215"/>
      <c r="T53" s="235"/>
      <c r="U53" s="233"/>
    </row>
    <row r="54" spans="2:24" x14ac:dyDescent="0.25">
      <c r="B54" s="222"/>
      <c r="C54" s="46"/>
      <c r="D54" s="47"/>
      <c r="E54" s="49"/>
      <c r="F54" s="194" t="s">
        <v>127</v>
      </c>
      <c r="G54" s="195"/>
      <c r="H54" s="198">
        <v>1706.1972747200007</v>
      </c>
      <c r="I54" s="196">
        <v>1514.6059712800002</v>
      </c>
      <c r="J54" s="199">
        <f>+I54/I$65</f>
        <v>0.24294011889651931</v>
      </c>
      <c r="K54" s="197">
        <f>IFERROR(I54/H54-1," - ")</f>
        <v>-0.11229141335455595</v>
      </c>
      <c r="L54" s="53">
        <f>+K54*100</f>
        <v>-11.229141335455594</v>
      </c>
      <c r="M54" s="47"/>
      <c r="N54" s="3"/>
      <c r="O54" s="3"/>
      <c r="P54" s="215"/>
      <c r="U54" s="233"/>
    </row>
    <row r="55" spans="2:24" x14ac:dyDescent="0.25">
      <c r="B55" s="222"/>
      <c r="C55" s="46"/>
      <c r="D55" s="47"/>
      <c r="E55" s="49"/>
      <c r="F55" s="118" t="s">
        <v>118</v>
      </c>
      <c r="G55" s="119"/>
      <c r="H55" s="158">
        <v>1450.3165830800287</v>
      </c>
      <c r="I55" s="117">
        <v>1269.2431810100325</v>
      </c>
      <c r="J55" s="174">
        <f t="shared" ref="J55:J65" si="9">+I55/I$65</f>
        <v>0.20358436131252383</v>
      </c>
      <c r="K55" s="166">
        <f t="shared" ref="K55:K65" si="10">IFERROR(I55/H55-1," - ")</f>
        <v>-0.12485094922203244</v>
      </c>
      <c r="L55" s="53">
        <f t="shared" ref="L55:L64" si="11">+K55*100</f>
        <v>-12.485094922203244</v>
      </c>
      <c r="M55" s="47"/>
      <c r="N55" s="3"/>
      <c r="O55" s="3"/>
      <c r="P55" s="215"/>
      <c r="T55" s="235"/>
      <c r="U55" s="233"/>
    </row>
    <row r="56" spans="2:24" x14ac:dyDescent="0.25">
      <c r="B56" s="222"/>
      <c r="C56" s="46"/>
      <c r="D56" s="47"/>
      <c r="E56" s="49"/>
      <c r="F56" s="118" t="s">
        <v>115</v>
      </c>
      <c r="G56" s="119"/>
      <c r="H56" s="158">
        <v>563.16648655999722</v>
      </c>
      <c r="I56" s="117">
        <v>429.51411012999938</v>
      </c>
      <c r="J56" s="174">
        <f t="shared" si="9"/>
        <v>6.8893303579498827E-2</v>
      </c>
      <c r="K56" s="166">
        <f t="shared" si="10"/>
        <v>-0.23732302901472302</v>
      </c>
      <c r="L56" s="53">
        <f t="shared" si="11"/>
        <v>-23.732302901472302</v>
      </c>
      <c r="M56" s="158"/>
      <c r="N56" s="158"/>
      <c r="O56" s="3"/>
      <c r="P56" s="215"/>
      <c r="T56" s="235"/>
      <c r="U56" s="233"/>
    </row>
    <row r="57" spans="2:24" x14ac:dyDescent="0.25">
      <c r="B57" s="222"/>
      <c r="C57" s="46"/>
      <c r="D57" s="47"/>
      <c r="E57" s="49"/>
      <c r="F57" s="118" t="s">
        <v>114</v>
      </c>
      <c r="G57" s="119"/>
      <c r="H57" s="158">
        <v>341.30758252000106</v>
      </c>
      <c r="I57" s="117">
        <v>380.93271054000411</v>
      </c>
      <c r="J57" s="174">
        <f t="shared" si="9"/>
        <v>6.11009330116088E-2</v>
      </c>
      <c r="K57" s="166">
        <f t="shared" si="10"/>
        <v>0.11609800089243838</v>
      </c>
      <c r="L57" s="53">
        <f t="shared" si="11"/>
        <v>11.609800089243837</v>
      </c>
      <c r="M57" s="158"/>
      <c r="N57" s="158"/>
      <c r="O57" s="3"/>
      <c r="P57" s="215"/>
      <c r="T57" s="235"/>
      <c r="U57" s="233"/>
    </row>
    <row r="58" spans="2:24" x14ac:dyDescent="0.25">
      <c r="B58" s="222"/>
      <c r="C58" s="46"/>
      <c r="D58" s="47"/>
      <c r="E58" s="49"/>
      <c r="F58" s="118" t="s">
        <v>128</v>
      </c>
      <c r="G58" s="119"/>
      <c r="H58" s="158">
        <v>251.63172067000036</v>
      </c>
      <c r="I58" s="117">
        <v>279.21384608000005</v>
      </c>
      <c r="J58" s="174">
        <f t="shared" si="9"/>
        <v>4.4785407063266974E-2</v>
      </c>
      <c r="K58" s="166">
        <f t="shared" si="10"/>
        <v>0.10961306999196641</v>
      </c>
      <c r="L58" s="53">
        <f t="shared" si="11"/>
        <v>10.961306999196641</v>
      </c>
      <c r="M58" s="158"/>
      <c r="N58" s="158"/>
      <c r="O58" s="3"/>
      <c r="P58" s="215"/>
    </row>
    <row r="59" spans="2:24" x14ac:dyDescent="0.25">
      <c r="B59" s="222"/>
      <c r="C59" s="44"/>
      <c r="D59" s="45"/>
      <c r="E59" s="49"/>
      <c r="F59" s="118" t="s">
        <v>122</v>
      </c>
      <c r="G59" s="119"/>
      <c r="H59" s="158">
        <v>274.38754497999986</v>
      </c>
      <c r="I59" s="117">
        <v>251.87463252999984</v>
      </c>
      <c r="J59" s="174">
        <f t="shared" si="9"/>
        <v>4.0400245564952413E-2</v>
      </c>
      <c r="K59" s="166">
        <f t="shared" si="10"/>
        <v>-8.2047865735454528E-2</v>
      </c>
      <c r="L59" s="53">
        <f t="shared" si="11"/>
        <v>-8.2047865735454533</v>
      </c>
      <c r="M59" s="158"/>
      <c r="N59" s="158"/>
      <c r="O59" s="3"/>
      <c r="P59" s="215"/>
    </row>
    <row r="60" spans="2:24" x14ac:dyDescent="0.25">
      <c r="B60" s="222"/>
      <c r="C60" s="46"/>
      <c r="D60" s="47"/>
      <c r="E60" s="49"/>
      <c r="F60" s="118" t="s">
        <v>129</v>
      </c>
      <c r="G60" s="119"/>
      <c r="H60" s="158">
        <v>245.28748440000035</v>
      </c>
      <c r="I60" s="117">
        <v>246.26509450999927</v>
      </c>
      <c r="J60" s="174">
        <f t="shared" si="9"/>
        <v>3.950048558818315E-2</v>
      </c>
      <c r="K60" s="166">
        <f t="shared" si="10"/>
        <v>3.9855686578964544E-3</v>
      </c>
      <c r="L60" s="53">
        <f t="shared" si="11"/>
        <v>0.39855686578964544</v>
      </c>
      <c r="M60" s="47"/>
      <c r="N60" s="53"/>
      <c r="O60" s="47"/>
      <c r="P60" s="215"/>
    </row>
    <row r="61" spans="2:24" x14ac:dyDescent="0.25">
      <c r="B61" s="222"/>
      <c r="C61" s="46"/>
      <c r="D61" s="47"/>
      <c r="E61" s="49"/>
      <c r="F61" s="118" t="s">
        <v>124</v>
      </c>
      <c r="G61" s="119"/>
      <c r="H61" s="158">
        <v>168.62523561000057</v>
      </c>
      <c r="I61" s="117">
        <v>186.88798951000129</v>
      </c>
      <c r="J61" s="174">
        <f t="shared" si="9"/>
        <v>2.997650296698701E-2</v>
      </c>
      <c r="K61" s="166">
        <f t="shared" si="10"/>
        <v>0.10830380063775946</v>
      </c>
      <c r="L61" s="53">
        <f t="shared" si="11"/>
        <v>10.830380063775946</v>
      </c>
      <c r="M61" s="47"/>
      <c r="N61" s="3"/>
      <c r="O61" s="3"/>
      <c r="P61" s="215"/>
      <c r="U61" s="233"/>
    </row>
    <row r="62" spans="2:24" x14ac:dyDescent="0.25">
      <c r="B62" s="222"/>
      <c r="C62" s="46"/>
      <c r="D62" s="47"/>
      <c r="E62" s="49"/>
      <c r="F62" s="118" t="s">
        <v>119</v>
      </c>
      <c r="G62" s="119"/>
      <c r="H62" s="158">
        <v>165.77841737000023</v>
      </c>
      <c r="I62" s="117">
        <v>178.20633122999985</v>
      </c>
      <c r="J62" s="174">
        <f t="shared" si="9"/>
        <v>2.8583980334199503E-2</v>
      </c>
      <c r="K62" s="166">
        <f t="shared" si="10"/>
        <v>7.4967019574458948E-2</v>
      </c>
      <c r="L62" s="53">
        <f t="shared" si="11"/>
        <v>7.4967019574458948</v>
      </c>
      <c r="M62" s="47"/>
      <c r="N62" s="3"/>
      <c r="O62" s="3"/>
      <c r="P62" s="215"/>
      <c r="U62" s="233"/>
    </row>
    <row r="63" spans="2:24" x14ac:dyDescent="0.25">
      <c r="B63" s="222"/>
      <c r="C63" s="46"/>
      <c r="D63" s="47"/>
      <c r="E63" s="49"/>
      <c r="F63" s="118" t="s">
        <v>121</v>
      </c>
      <c r="G63" s="119"/>
      <c r="H63" s="158">
        <v>221.08949449999943</v>
      </c>
      <c r="I63" s="117">
        <v>165.72215511000033</v>
      </c>
      <c r="J63" s="174">
        <f t="shared" si="9"/>
        <v>2.6581540565422779E-2</v>
      </c>
      <c r="K63" s="166">
        <f t="shared" si="10"/>
        <v>-0.25042953540245783</v>
      </c>
      <c r="L63" s="53">
        <f t="shared" si="11"/>
        <v>-25.042953540245783</v>
      </c>
      <c r="M63" s="47"/>
      <c r="N63" s="3"/>
      <c r="O63" s="3"/>
      <c r="P63" s="215"/>
    </row>
    <row r="64" spans="2:24" x14ac:dyDescent="0.25">
      <c r="B64" s="224"/>
      <c r="C64" s="48"/>
      <c r="D64" s="48"/>
      <c r="E64" s="48"/>
      <c r="F64" s="122" t="s">
        <v>126</v>
      </c>
      <c r="G64" s="123"/>
      <c r="H64" s="170">
        <f>+H65-SUM(H54:H63)</f>
        <v>1331.6260010199976</v>
      </c>
      <c r="I64" s="125">
        <f>+I65-SUM(I54:I63)</f>
        <v>1332.0166899399974</v>
      </c>
      <c r="J64" s="176">
        <f t="shared" si="9"/>
        <v>0.2136531211168374</v>
      </c>
      <c r="K64" s="171">
        <f t="shared" si="10"/>
        <v>2.9339237871628399E-4</v>
      </c>
      <c r="L64" s="53">
        <f t="shared" si="11"/>
        <v>2.9339237871628399E-2</v>
      </c>
      <c r="M64" s="48"/>
      <c r="N64" s="48"/>
      <c r="O64" s="48"/>
      <c r="P64" s="215"/>
      <c r="U64" s="30" t="s">
        <v>127</v>
      </c>
      <c r="V64" s="41">
        <v>1514.6059712800002</v>
      </c>
    </row>
    <row r="65" spans="2:24" x14ac:dyDescent="0.25">
      <c r="B65" s="222"/>
      <c r="C65" s="48"/>
      <c r="D65" s="48"/>
      <c r="E65" s="48"/>
      <c r="F65" s="130" t="s">
        <v>20</v>
      </c>
      <c r="G65" s="131"/>
      <c r="H65" s="115">
        <v>6719.413825430026</v>
      </c>
      <c r="I65" s="115">
        <v>6234.4827118700341</v>
      </c>
      <c r="J65" s="82">
        <f t="shared" si="9"/>
        <v>1</v>
      </c>
      <c r="K65" s="132">
        <f t="shared" si="10"/>
        <v>-7.2168663243323494E-2</v>
      </c>
      <c r="L65" s="48"/>
      <c r="M65" s="48"/>
      <c r="N65" s="48"/>
      <c r="O65" s="48"/>
      <c r="P65" s="215"/>
      <c r="U65" s="30" t="s">
        <v>118</v>
      </c>
      <c r="V65" s="41">
        <v>1269.2431810100325</v>
      </c>
    </row>
    <row r="66" spans="2:24" x14ac:dyDescent="0.25">
      <c r="B66" s="222"/>
      <c r="C66" s="42"/>
      <c r="D66" s="42"/>
      <c r="E66" s="42"/>
      <c r="F66" s="90" t="s">
        <v>58</v>
      </c>
      <c r="G66" s="8"/>
      <c r="H66" s="34"/>
      <c r="I66" s="8"/>
      <c r="J66" s="8"/>
      <c r="K66" s="8"/>
      <c r="L66" s="42"/>
      <c r="M66" s="42"/>
      <c r="N66" s="42"/>
      <c r="O66" s="42"/>
      <c r="P66" s="215"/>
      <c r="U66" s="30" t="s">
        <v>115</v>
      </c>
      <c r="V66" s="41">
        <v>429.51411012999938</v>
      </c>
    </row>
    <row r="67" spans="2:24" x14ac:dyDescent="0.25">
      <c r="B67" s="225"/>
      <c r="C67" s="227"/>
      <c r="D67" s="227"/>
      <c r="E67" s="227"/>
      <c r="F67" s="227"/>
      <c r="G67" s="227"/>
      <c r="H67" s="227"/>
      <c r="I67" s="228"/>
      <c r="J67" s="227"/>
      <c r="K67" s="227"/>
      <c r="L67" s="227"/>
      <c r="M67" s="227"/>
      <c r="N67" s="227"/>
      <c r="O67" s="227"/>
      <c r="P67" s="216"/>
      <c r="U67" s="30" t="s">
        <v>114</v>
      </c>
      <c r="V67" s="41">
        <v>380.93271054000411</v>
      </c>
    </row>
    <row r="68" spans="2:24" x14ac:dyDescent="0.25">
      <c r="B68" s="3"/>
      <c r="C68" s="56"/>
      <c r="D68" s="56"/>
      <c r="E68" s="56"/>
      <c r="F68" s="56"/>
      <c r="G68" s="56"/>
      <c r="H68" s="56"/>
      <c r="I68" s="3"/>
      <c r="J68" s="56"/>
      <c r="K68" s="56"/>
      <c r="L68" s="56"/>
      <c r="M68" s="56"/>
      <c r="N68" s="56"/>
      <c r="O68" s="56"/>
      <c r="P68" s="3"/>
      <c r="U68" s="30" t="s">
        <v>128</v>
      </c>
      <c r="V68" s="41">
        <v>279.21384608000005</v>
      </c>
    </row>
    <row r="69" spans="2:24" x14ac:dyDescent="0.25">
      <c r="B69" s="3"/>
      <c r="C69" s="57"/>
      <c r="D69" s="53"/>
      <c r="E69" s="53"/>
      <c r="F69" s="53"/>
      <c r="G69" s="53"/>
      <c r="H69" s="53"/>
      <c r="I69" s="3"/>
      <c r="J69" s="57"/>
      <c r="K69" s="53"/>
      <c r="L69" s="53"/>
      <c r="M69" s="53"/>
      <c r="N69" s="53"/>
      <c r="O69" s="53"/>
      <c r="P69" s="3"/>
      <c r="U69" s="32" t="s">
        <v>122</v>
      </c>
      <c r="V69" s="41">
        <v>251.87463252999984</v>
      </c>
      <c r="W69" s="233"/>
      <c r="X69" s="234"/>
    </row>
    <row r="70" spans="2:24" x14ac:dyDescent="0.25">
      <c r="B70" s="21" t="s">
        <v>168</v>
      </c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24"/>
      <c r="U70" s="32" t="s">
        <v>129</v>
      </c>
      <c r="V70" s="41">
        <v>246.26509450999927</v>
      </c>
      <c r="W70" s="233"/>
      <c r="X70" s="234"/>
    </row>
    <row r="71" spans="2:24" ht="15" customHeight="1" x14ac:dyDescent="0.25">
      <c r="B71" s="22"/>
      <c r="C71" s="247" t="str">
        <f>+CONCATENATE("Los productos representativos en las exportaciones de tipo No Tradicional son: ",C77," con exportaciones de US$ ",FIXED(F77,1)," mil, ",C86," equivalente a US$ ",FIXED(F86,1)," mil  y  ",C78," por US$ ",FIXED(F78,1)," mil. En tanto los principales productos exportados de tipo Tradicional son: ",J80," con exportaciones por US$ ",FIXED(M80,1)," mil,  ",J77," por US$ ",FIXED(M77,1)," mil  y ",J81," por US$ ",FIXED(M81,1)," mil.")</f>
        <v>Los productos representativos en las exportaciones de tipo No Tradicional son: Uvas con exportaciones de US$ 284.4 mil, Fosfatos de calcio equivalente a US$ 260.5 mil  y  Espárragos por US$ 207.5 mil. En tanto los principales productos exportados de tipo Tradicional son: Oro con exportaciones por US$ 2,374.6 mil,  Café por US$ 349.5 mil  y Cobre por US$ 303.8 mil.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5"/>
      <c r="U71" s="32" t="s">
        <v>124</v>
      </c>
      <c r="V71" s="41">
        <v>186.88798951000129</v>
      </c>
      <c r="W71" s="233"/>
      <c r="X71" s="234"/>
    </row>
    <row r="72" spans="2:24" x14ac:dyDescent="0.25">
      <c r="B72" s="22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5"/>
      <c r="U72" s="32" t="s">
        <v>119</v>
      </c>
      <c r="V72" s="41">
        <v>178.20633122999985</v>
      </c>
      <c r="W72" s="233"/>
      <c r="X72" s="234"/>
    </row>
    <row r="73" spans="2:24" x14ac:dyDescent="0.25">
      <c r="B73" s="22"/>
      <c r="C73" s="252" t="s">
        <v>60</v>
      </c>
      <c r="D73" s="252"/>
      <c r="E73" s="252"/>
      <c r="F73" s="252"/>
      <c r="G73" s="252"/>
      <c r="H73" s="252"/>
      <c r="I73" s="205"/>
      <c r="J73" s="252" t="s">
        <v>61</v>
      </c>
      <c r="K73" s="252"/>
      <c r="L73" s="252"/>
      <c r="M73" s="252"/>
      <c r="N73" s="252"/>
      <c r="O73" s="252"/>
      <c r="P73" s="25"/>
      <c r="U73" s="32" t="s">
        <v>121</v>
      </c>
      <c r="V73" s="41">
        <v>165.72215511000033</v>
      </c>
      <c r="W73" s="233"/>
      <c r="X73" s="234"/>
    </row>
    <row r="74" spans="2:24" x14ac:dyDescent="0.25">
      <c r="B74" s="22"/>
      <c r="C74" s="253" t="s">
        <v>59</v>
      </c>
      <c r="D74" s="253"/>
      <c r="E74" s="253"/>
      <c r="F74" s="253"/>
      <c r="G74" s="253"/>
      <c r="H74" s="253"/>
      <c r="I74" s="8"/>
      <c r="J74" s="253" t="s">
        <v>59</v>
      </c>
      <c r="K74" s="253"/>
      <c r="L74" s="253"/>
      <c r="M74" s="253"/>
      <c r="N74" s="253"/>
      <c r="O74" s="253"/>
      <c r="P74" s="25"/>
      <c r="U74" s="32" t="s">
        <v>126</v>
      </c>
      <c r="V74" s="41">
        <v>1332.0166899399974</v>
      </c>
      <c r="W74" s="233"/>
      <c r="X74" s="234"/>
    </row>
    <row r="75" spans="2:24" x14ac:dyDescent="0.25">
      <c r="B75" s="22"/>
      <c r="C75" s="250" t="s">
        <v>19</v>
      </c>
      <c r="D75" s="251"/>
      <c r="E75" s="85">
        <v>2015</v>
      </c>
      <c r="F75" s="86">
        <v>2016</v>
      </c>
      <c r="G75" s="86" t="s">
        <v>27</v>
      </c>
      <c r="H75" s="86" t="s">
        <v>28</v>
      </c>
      <c r="I75" s="8"/>
      <c r="J75" s="250" t="s">
        <v>19</v>
      </c>
      <c r="K75" s="251"/>
      <c r="L75" s="85">
        <v>2015</v>
      </c>
      <c r="M75" s="86">
        <v>2016</v>
      </c>
      <c r="N75" s="86" t="s">
        <v>27</v>
      </c>
      <c r="O75" s="86" t="s">
        <v>28</v>
      </c>
      <c r="P75" s="25"/>
      <c r="U75" s="233"/>
      <c r="V75" s="233"/>
      <c r="W75" s="233"/>
      <c r="X75" s="234"/>
    </row>
    <row r="76" spans="2:24" x14ac:dyDescent="0.25">
      <c r="B76" s="22"/>
      <c r="C76" s="97" t="s">
        <v>11</v>
      </c>
      <c r="D76" s="135"/>
      <c r="E76" s="105">
        <v>1612.8322491399963</v>
      </c>
      <c r="F76" s="164">
        <v>1713.9739549499952</v>
      </c>
      <c r="G76" s="168">
        <f>+F76/F$91</f>
        <v>0.63682988848418476</v>
      </c>
      <c r="H76" s="106">
        <f>IFERROR(F76/E76-1," - ")</f>
        <v>6.2710617216347408E-2</v>
      </c>
      <c r="I76" s="53">
        <f t="shared" ref="I76:I90" si="12">+H76*100</f>
        <v>6.2710617216347408</v>
      </c>
      <c r="J76" s="97" t="s">
        <v>22</v>
      </c>
      <c r="K76" s="135"/>
      <c r="L76" s="105">
        <v>327.44727169999942</v>
      </c>
      <c r="M76" s="164">
        <v>418.19560719999953</v>
      </c>
      <c r="N76" s="168">
        <f>+M76/M$91</f>
        <v>0.11803209051515527</v>
      </c>
      <c r="O76" s="106">
        <f>IFERROR(M76/L76-1," - ")</f>
        <v>0.27713877421810351</v>
      </c>
      <c r="P76" s="238">
        <f t="shared" ref="P76:P90" si="13">+O76*100</f>
        <v>27.713877421810352</v>
      </c>
      <c r="U76" s="233"/>
      <c r="V76" s="233"/>
      <c r="W76" s="233"/>
      <c r="X76" s="234"/>
    </row>
    <row r="77" spans="2:24" x14ac:dyDescent="0.25">
      <c r="B77" s="22"/>
      <c r="C77" s="95" t="s">
        <v>79</v>
      </c>
      <c r="D77" s="133"/>
      <c r="E77" s="65">
        <v>293.39268129999573</v>
      </c>
      <c r="F77" s="27">
        <v>284.43502456999823</v>
      </c>
      <c r="G77" s="231">
        <f t="shared" ref="G77:G91" si="14">+F77/F$91</f>
        <v>0.10568230891419406</v>
      </c>
      <c r="H77" s="121">
        <f t="shared" ref="H77:H91" si="15">IFERROR(F77/E77-1," - ")</f>
        <v>-3.053128895481283E-2</v>
      </c>
      <c r="I77" s="53">
        <f t="shared" si="12"/>
        <v>-3.053128895481283</v>
      </c>
      <c r="J77" s="118" t="s">
        <v>48</v>
      </c>
      <c r="K77" s="137"/>
      <c r="L77" s="117">
        <v>274.00242579999946</v>
      </c>
      <c r="M77" s="158">
        <v>349.4691408999995</v>
      </c>
      <c r="N77" s="231">
        <f t="shared" ref="N77:N91" si="16">+M77/M$91</f>
        <v>9.8634640251578282E-2</v>
      </c>
      <c r="O77" s="109">
        <f t="shared" ref="O77:O91" si="17">IFERROR(M77/L77-1," - ")</f>
        <v>0.2754235291153404</v>
      </c>
      <c r="P77" s="238">
        <f t="shared" si="13"/>
        <v>27.542352911534039</v>
      </c>
      <c r="U77" s="233"/>
      <c r="V77" s="233"/>
      <c r="W77" s="233"/>
      <c r="X77" s="234"/>
    </row>
    <row r="78" spans="2:24" x14ac:dyDescent="0.25">
      <c r="B78" s="22"/>
      <c r="C78" s="95" t="s">
        <v>36</v>
      </c>
      <c r="D78" s="133"/>
      <c r="E78" s="65">
        <v>215.3727946400011</v>
      </c>
      <c r="F78" s="27">
        <v>207.47477180999897</v>
      </c>
      <c r="G78" s="231">
        <f t="shared" si="14"/>
        <v>7.7087598334537155E-2</v>
      </c>
      <c r="H78" s="121">
        <f t="shared" si="15"/>
        <v>-3.6671404311783173E-2</v>
      </c>
      <c r="I78" s="53">
        <f t="shared" si="12"/>
        <v>-3.6671404311783173</v>
      </c>
      <c r="J78" s="118" t="s">
        <v>49</v>
      </c>
      <c r="K78" s="137"/>
      <c r="L78" s="117">
        <v>42.817969000000005</v>
      </c>
      <c r="M78" s="158">
        <v>65.57873050000002</v>
      </c>
      <c r="N78" s="68">
        <f t="shared" si="16"/>
        <v>1.8509029078689433E-2</v>
      </c>
      <c r="O78" s="109">
        <f t="shared" si="17"/>
        <v>0.53157032039515961</v>
      </c>
      <c r="P78" s="238">
        <f t="shared" si="13"/>
        <v>53.157032039515961</v>
      </c>
      <c r="U78" s="233"/>
      <c r="V78" s="233"/>
      <c r="W78" s="233"/>
      <c r="X78" s="234"/>
    </row>
    <row r="79" spans="2:24" x14ac:dyDescent="0.25">
      <c r="B79" s="22"/>
      <c r="C79" s="95" t="s">
        <v>81</v>
      </c>
      <c r="D79" s="133"/>
      <c r="E79" s="65">
        <v>206.6559107900016</v>
      </c>
      <c r="F79" s="27">
        <v>186.24524050000147</v>
      </c>
      <c r="G79" s="231">
        <f t="shared" si="14"/>
        <v>6.9199730483527927E-2</v>
      </c>
      <c r="H79" s="121">
        <f t="shared" si="15"/>
        <v>-9.8766448111619387E-2</v>
      </c>
      <c r="I79" s="53">
        <f t="shared" si="12"/>
        <v>-9.8766448111619383</v>
      </c>
      <c r="J79" s="139" t="s">
        <v>23</v>
      </c>
      <c r="K79" s="140"/>
      <c r="L79" s="128">
        <v>3132.5757747000007</v>
      </c>
      <c r="M79" s="163">
        <v>2697.0492003999984</v>
      </c>
      <c r="N79" s="168">
        <f t="shared" si="16"/>
        <v>0.76121879298745565</v>
      </c>
      <c r="O79" s="106">
        <f t="shared" si="17"/>
        <v>-0.13903145705763864</v>
      </c>
      <c r="P79" s="238">
        <f t="shared" si="13"/>
        <v>-13.903145705763864</v>
      </c>
      <c r="U79" s="233"/>
      <c r="V79" s="233"/>
      <c r="W79" s="233"/>
      <c r="X79" s="234"/>
    </row>
    <row r="80" spans="2:24" x14ac:dyDescent="0.25">
      <c r="B80" s="22"/>
      <c r="C80" s="95" t="s">
        <v>71</v>
      </c>
      <c r="D80" s="133"/>
      <c r="E80" s="65">
        <v>85.055255419999881</v>
      </c>
      <c r="F80" s="27">
        <v>180.39836865000026</v>
      </c>
      <c r="G80" s="166">
        <f t="shared" si="14"/>
        <v>6.7027315472515558E-2</v>
      </c>
      <c r="H80" s="121">
        <f t="shared" si="15"/>
        <v>1.1209549928361207</v>
      </c>
      <c r="I80" s="53">
        <f t="shared" si="12"/>
        <v>112.09549928361207</v>
      </c>
      <c r="J80" s="118" t="s">
        <v>55</v>
      </c>
      <c r="K80" s="241"/>
      <c r="L80" s="117">
        <v>2778.5796943</v>
      </c>
      <c r="M80" s="158">
        <v>2374.5858096999982</v>
      </c>
      <c r="N80" s="231">
        <f t="shared" si="16"/>
        <v>0.6702062919864018</v>
      </c>
      <c r="O80" s="109">
        <f t="shared" si="17"/>
        <v>-0.14539582414308938</v>
      </c>
      <c r="P80" s="238">
        <f t="shared" si="13"/>
        <v>-14.539582414308938</v>
      </c>
      <c r="T80" s="237"/>
      <c r="U80" s="233"/>
      <c r="V80" s="233"/>
      <c r="W80" s="233"/>
      <c r="X80" s="234"/>
    </row>
    <row r="81" spans="2:16" x14ac:dyDescent="0.25">
      <c r="B81" s="22"/>
      <c r="C81" s="95" t="s">
        <v>88</v>
      </c>
      <c r="D81" s="133"/>
      <c r="E81" s="65">
        <v>139.37605671999799</v>
      </c>
      <c r="F81" s="27">
        <v>145.03931809999662</v>
      </c>
      <c r="G81" s="166">
        <f t="shared" si="14"/>
        <v>5.3889601125320354E-2</v>
      </c>
      <c r="H81" s="121">
        <f t="shared" si="15"/>
        <v>4.0632957433829109E-2</v>
      </c>
      <c r="I81" s="53">
        <f t="shared" si="12"/>
        <v>4.0632957433829109</v>
      </c>
      <c r="J81" s="122" t="s">
        <v>51</v>
      </c>
      <c r="K81" s="138"/>
      <c r="L81" s="125">
        <v>344.62270350000011</v>
      </c>
      <c r="M81" s="170">
        <v>303.78506589999995</v>
      </c>
      <c r="N81" s="231">
        <f t="shared" si="16"/>
        <v>8.5740705493142833E-2</v>
      </c>
      <c r="O81" s="111">
        <f t="shared" si="17"/>
        <v>-0.1184995567188456</v>
      </c>
      <c r="P81" s="238">
        <f t="shared" si="13"/>
        <v>-11.84995567188456</v>
      </c>
    </row>
    <row r="82" spans="2:16" x14ac:dyDescent="0.25">
      <c r="B82" s="22"/>
      <c r="C82" s="95" t="s">
        <v>70</v>
      </c>
      <c r="D82" s="133"/>
      <c r="E82" s="65">
        <v>128.13710651000059</v>
      </c>
      <c r="F82" s="27">
        <v>139.11090068999985</v>
      </c>
      <c r="G82" s="166">
        <f t="shared" si="14"/>
        <v>5.1686887725158982E-2</v>
      </c>
      <c r="H82" s="121">
        <f t="shared" si="15"/>
        <v>8.5641033100297026E-2</v>
      </c>
      <c r="I82" s="53">
        <f t="shared" si="12"/>
        <v>8.5641033100297026</v>
      </c>
      <c r="J82" s="142" t="s">
        <v>24</v>
      </c>
      <c r="K82" s="160"/>
      <c r="L82" s="129">
        <v>152.03263199999998</v>
      </c>
      <c r="M82" s="161">
        <v>162.69873434999988</v>
      </c>
      <c r="N82" s="168">
        <f t="shared" si="16"/>
        <v>4.5920309560584044E-2</v>
      </c>
      <c r="O82" s="114">
        <f t="shared" si="17"/>
        <v>7.0156664458719042E-2</v>
      </c>
      <c r="P82" s="238">
        <f t="shared" si="13"/>
        <v>7.0156664458719042</v>
      </c>
    </row>
    <row r="83" spans="2:16" x14ac:dyDescent="0.25">
      <c r="B83" s="22"/>
      <c r="C83" s="95" t="s">
        <v>72</v>
      </c>
      <c r="D83" s="133"/>
      <c r="E83" s="65">
        <v>95.628841400000042</v>
      </c>
      <c r="F83" s="27">
        <v>120.10370000000003</v>
      </c>
      <c r="G83" s="166">
        <f t="shared" si="14"/>
        <v>4.4624730531432982E-2</v>
      </c>
      <c r="H83" s="121">
        <f t="shared" si="15"/>
        <v>0.25593595239354205</v>
      </c>
      <c r="I83" s="53">
        <f t="shared" si="12"/>
        <v>25.593595239354205</v>
      </c>
      <c r="J83" s="118" t="s">
        <v>68</v>
      </c>
      <c r="K83" s="137"/>
      <c r="L83" s="117">
        <v>69.619541200000072</v>
      </c>
      <c r="M83" s="158">
        <v>81.665729449999944</v>
      </c>
      <c r="N83" s="68">
        <f t="shared" si="16"/>
        <v>2.3049445294193865E-2</v>
      </c>
      <c r="O83" s="109">
        <f t="shared" si="17"/>
        <v>0.17302883705300642</v>
      </c>
      <c r="P83" s="238">
        <f t="shared" si="13"/>
        <v>17.302883705300644</v>
      </c>
    </row>
    <row r="84" spans="2:16" x14ac:dyDescent="0.25">
      <c r="B84" s="22"/>
      <c r="C84" s="95" t="s">
        <v>161</v>
      </c>
      <c r="D84" s="133"/>
      <c r="E84" s="65">
        <v>76.699900600000433</v>
      </c>
      <c r="F84" s="27">
        <v>73.669865209999799</v>
      </c>
      <c r="G84" s="166">
        <f t="shared" si="14"/>
        <v>2.7372161584391069E-2</v>
      </c>
      <c r="H84" s="121">
        <f t="shared" si="15"/>
        <v>-3.9505075838398351E-2</v>
      </c>
      <c r="I84" s="53">
        <f t="shared" si="12"/>
        <v>-3.9505075838398351</v>
      </c>
      <c r="J84" s="118" t="s">
        <v>57</v>
      </c>
      <c r="K84" s="137"/>
      <c r="L84" s="117">
        <v>82.413090799999921</v>
      </c>
      <c r="M84" s="158">
        <v>81.033004899999952</v>
      </c>
      <c r="N84" s="70">
        <f t="shared" si="16"/>
        <v>2.2870864266390185E-2</v>
      </c>
      <c r="O84" s="109">
        <f t="shared" si="17"/>
        <v>-1.6745954879294089E-2</v>
      </c>
      <c r="P84" s="238">
        <f t="shared" si="13"/>
        <v>-1.6745954879294089</v>
      </c>
    </row>
    <row r="85" spans="2:16" x14ac:dyDescent="0.25">
      <c r="B85" s="22"/>
      <c r="C85" s="97" t="s">
        <v>14</v>
      </c>
      <c r="D85" s="135"/>
      <c r="E85" s="105">
        <v>366.79077519999993</v>
      </c>
      <c r="F85" s="164">
        <v>285.84050695999997</v>
      </c>
      <c r="G85" s="165">
        <f t="shared" si="14"/>
        <v>0.10620451824596736</v>
      </c>
      <c r="H85" s="148">
        <f t="shared" si="15"/>
        <v>-0.22069875720255017</v>
      </c>
      <c r="I85" s="53">
        <f t="shared" si="12"/>
        <v>-22.069875720255016</v>
      </c>
      <c r="J85" s="139" t="s">
        <v>26</v>
      </c>
      <c r="K85" s="140"/>
      <c r="L85" s="128">
        <v>363.54989750000004</v>
      </c>
      <c r="M85" s="163">
        <v>265.12347799999992</v>
      </c>
      <c r="N85" s="168">
        <f t="shared" si="16"/>
        <v>7.4828806936805159E-2</v>
      </c>
      <c r="O85" s="106">
        <f t="shared" si="17"/>
        <v>-0.2707370299836217</v>
      </c>
      <c r="P85" s="238">
        <f t="shared" si="13"/>
        <v>-27.073702998362169</v>
      </c>
    </row>
    <row r="86" spans="2:16" x14ac:dyDescent="0.25">
      <c r="B86" s="22"/>
      <c r="C86" s="103" t="s">
        <v>90</v>
      </c>
      <c r="D86" s="134"/>
      <c r="E86" s="67">
        <v>332.98605229999993</v>
      </c>
      <c r="F86" s="66">
        <v>260.46614540000002</v>
      </c>
      <c r="G86" s="231">
        <f t="shared" si="14"/>
        <v>9.6776631785998601E-2</v>
      </c>
      <c r="H86" s="126">
        <f t="shared" si="15"/>
        <v>-0.21778662018751449</v>
      </c>
      <c r="I86" s="53">
        <f t="shared" si="12"/>
        <v>-21.778662018751447</v>
      </c>
      <c r="J86" s="118" t="s">
        <v>97</v>
      </c>
      <c r="K86" s="137"/>
      <c r="L86" s="117">
        <v>122.46142239999996</v>
      </c>
      <c r="M86" s="158">
        <v>126.43452379999998</v>
      </c>
      <c r="N86" s="68">
        <f t="shared" si="16"/>
        <v>3.5685050011214386E-2</v>
      </c>
      <c r="O86" s="109">
        <f t="shared" si="17"/>
        <v>3.2443697959203321E-2</v>
      </c>
      <c r="P86" s="238">
        <f t="shared" si="13"/>
        <v>3.2443697959203321</v>
      </c>
    </row>
    <row r="87" spans="2:16" x14ac:dyDescent="0.25">
      <c r="B87" s="22"/>
      <c r="C87" s="99" t="s">
        <v>25</v>
      </c>
      <c r="D87" s="162"/>
      <c r="E87" s="113">
        <v>647.46096274999968</v>
      </c>
      <c r="F87" s="184">
        <v>563.10724278999953</v>
      </c>
      <c r="G87" s="165">
        <f t="shared" si="14"/>
        <v>0.20922343749444799</v>
      </c>
      <c r="H87" s="143">
        <f t="shared" si="15"/>
        <v>-0.13028387009113185</v>
      </c>
      <c r="I87" s="53">
        <f t="shared" si="12"/>
        <v>-13.028387009113185</v>
      </c>
      <c r="J87" s="118" t="s">
        <v>94</v>
      </c>
      <c r="K87" s="137"/>
      <c r="L87" s="117">
        <v>54.896349000000008</v>
      </c>
      <c r="M87" s="158">
        <v>74.327016</v>
      </c>
      <c r="N87" s="68">
        <f t="shared" si="16"/>
        <v>2.097815694184892E-2</v>
      </c>
      <c r="O87" s="109">
        <f t="shared" si="17"/>
        <v>0.35395189942413086</v>
      </c>
      <c r="P87" s="238">
        <f t="shared" si="13"/>
        <v>35.395189942413083</v>
      </c>
    </row>
    <row r="88" spans="2:16" x14ac:dyDescent="0.25">
      <c r="B88" s="22"/>
      <c r="C88" s="95" t="s">
        <v>107</v>
      </c>
      <c r="D88" s="133"/>
      <c r="E88" s="65">
        <v>139.21549620999971</v>
      </c>
      <c r="F88" s="27">
        <v>146.77088064999987</v>
      </c>
      <c r="G88" s="166">
        <f t="shared" si="14"/>
        <v>5.4532966085702225E-2</v>
      </c>
      <c r="H88" s="121">
        <f t="shared" si="15"/>
        <v>5.4271145423374634E-2</v>
      </c>
      <c r="I88" s="53">
        <f t="shared" si="12"/>
        <v>5.4271145423374634</v>
      </c>
      <c r="J88" s="118" t="s">
        <v>96</v>
      </c>
      <c r="K88" s="137"/>
      <c r="L88" s="117">
        <v>25.589088200000027</v>
      </c>
      <c r="M88" s="158">
        <v>27.908889899999963</v>
      </c>
      <c r="N88" s="68">
        <f t="shared" si="16"/>
        <v>7.8770426138859307E-3</v>
      </c>
      <c r="O88" s="109">
        <f t="shared" si="17"/>
        <v>9.0655895273358489E-2</v>
      </c>
      <c r="P88" s="238">
        <f t="shared" si="13"/>
        <v>9.0655895273358489</v>
      </c>
    </row>
    <row r="89" spans="2:16" x14ac:dyDescent="0.25">
      <c r="B89" s="22"/>
      <c r="C89" s="95" t="s">
        <v>171</v>
      </c>
      <c r="D89" s="133"/>
      <c r="E89" s="65">
        <v>158.71117250999993</v>
      </c>
      <c r="F89" s="27">
        <v>138.62003485999983</v>
      </c>
      <c r="G89" s="166">
        <f t="shared" si="14"/>
        <v>5.1504505705364093E-2</v>
      </c>
      <c r="H89" s="121">
        <f t="shared" si="15"/>
        <v>-0.12658930894568377</v>
      </c>
      <c r="I89" s="53">
        <f t="shared" si="12"/>
        <v>-12.658930894568377</v>
      </c>
      <c r="J89" s="118" t="s">
        <v>95</v>
      </c>
      <c r="K89" s="137"/>
      <c r="L89" s="117">
        <v>76.159624200000039</v>
      </c>
      <c r="M89" s="158">
        <v>21.402121799999975</v>
      </c>
      <c r="N89" s="68">
        <f t="shared" si="16"/>
        <v>6.0405636358247658E-3</v>
      </c>
      <c r="O89" s="109">
        <f t="shared" si="17"/>
        <v>-0.71898335863899965</v>
      </c>
      <c r="P89" s="238">
        <f t="shared" si="13"/>
        <v>-71.898335863899959</v>
      </c>
    </row>
    <row r="90" spans="2:16" x14ac:dyDescent="0.25">
      <c r="B90" s="22"/>
      <c r="C90" s="103" t="s">
        <v>92</v>
      </c>
      <c r="D90" s="134"/>
      <c r="E90" s="67">
        <v>149.63387549999999</v>
      </c>
      <c r="F90" s="66">
        <v>117.40215434</v>
      </c>
      <c r="G90" s="171">
        <f t="shared" si="14"/>
        <v>4.362096672485697E-2</v>
      </c>
      <c r="H90" s="126">
        <f t="shared" si="15"/>
        <v>-0.21540390538103782</v>
      </c>
      <c r="I90" s="53">
        <f t="shared" si="12"/>
        <v>-21.540390538103782</v>
      </c>
      <c r="J90" s="122" t="s">
        <v>93</v>
      </c>
      <c r="K90" s="138"/>
      <c r="L90" s="125">
        <v>84.239781999999991</v>
      </c>
      <c r="M90" s="170">
        <v>14.901055299999999</v>
      </c>
      <c r="N90" s="70">
        <f t="shared" si="16"/>
        <v>4.2056938850144289E-3</v>
      </c>
      <c r="O90" s="111">
        <f t="shared" ref="O90" si="18">IFERROR(M90/L90-1," - ")</f>
        <v>-0.82311142139470395</v>
      </c>
      <c r="P90" s="238">
        <f t="shared" si="13"/>
        <v>-82.311142139470391</v>
      </c>
    </row>
    <row r="91" spans="2:16" x14ac:dyDescent="0.25">
      <c r="B91" s="22"/>
      <c r="C91" s="130" t="s">
        <v>10</v>
      </c>
      <c r="D91" s="131"/>
      <c r="E91" s="115">
        <v>2743.8082495299973</v>
      </c>
      <c r="F91" s="115">
        <v>2691.415691919995</v>
      </c>
      <c r="G91" s="82">
        <f t="shared" si="14"/>
        <v>1</v>
      </c>
      <c r="H91" s="132">
        <f t="shared" si="15"/>
        <v>-1.9094832016405272E-2</v>
      </c>
      <c r="I91" s="8"/>
      <c r="J91" s="130" t="s">
        <v>21</v>
      </c>
      <c r="K91" s="131"/>
      <c r="L91" s="115">
        <v>3975.6055759000005</v>
      </c>
      <c r="M91" s="115">
        <v>3543.0670199499973</v>
      </c>
      <c r="N91" s="82">
        <f t="shared" si="16"/>
        <v>1</v>
      </c>
      <c r="O91" s="132">
        <f t="shared" si="17"/>
        <v>-0.10879815607766496</v>
      </c>
      <c r="P91" s="25"/>
    </row>
    <row r="92" spans="2:16" x14ac:dyDescent="0.25">
      <c r="B92" s="22"/>
      <c r="C92" s="90" t="s">
        <v>58</v>
      </c>
      <c r="D92" s="8"/>
      <c r="E92" s="34"/>
      <c r="F92" s="8"/>
      <c r="G92" s="8"/>
      <c r="H92" s="8"/>
      <c r="I92" s="8"/>
      <c r="J92" s="90" t="s">
        <v>58</v>
      </c>
      <c r="K92" s="8"/>
      <c r="L92" s="8"/>
      <c r="M92" s="8"/>
      <c r="N92" s="8"/>
      <c r="O92" s="8"/>
      <c r="P92" s="25"/>
    </row>
    <row r="93" spans="2:16" x14ac:dyDescent="0.25">
      <c r="B93" s="225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16"/>
    </row>
    <row r="94" spans="2:16" x14ac:dyDescent="0.25">
      <c r="B94" s="3"/>
      <c r="C94" s="3"/>
      <c r="D94" s="3"/>
      <c r="E94" s="3"/>
      <c r="F94" s="3"/>
      <c r="G94" s="3"/>
      <c r="H94" s="3"/>
      <c r="I94" s="3"/>
      <c r="J94" s="46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"/>
      <c r="E95" s="3"/>
      <c r="F95" s="3"/>
      <c r="G95" s="3"/>
      <c r="H95" s="3"/>
      <c r="I95" s="3"/>
      <c r="J95" s="47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239"/>
      <c r="D97" s="240"/>
      <c r="E97" s="239"/>
      <c r="F97" s="239"/>
      <c r="G97" s="240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239"/>
      <c r="D98" s="240"/>
      <c r="E98" s="239"/>
      <c r="F98" s="239"/>
      <c r="G98" s="240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239"/>
      <c r="D99" s="240"/>
      <c r="E99" s="239"/>
      <c r="F99" s="239"/>
      <c r="G99" s="240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239"/>
      <c r="D100" s="240"/>
      <c r="E100" s="239"/>
      <c r="F100" s="239"/>
      <c r="G100" s="240"/>
      <c r="H100" s="3"/>
      <c r="I100" s="3"/>
      <c r="J100" s="3"/>
      <c r="K100" s="3"/>
      <c r="L100" s="47"/>
      <c r="M100" s="3"/>
      <c r="N100" s="3"/>
      <c r="O100" s="3"/>
      <c r="P100" s="3"/>
    </row>
    <row r="101" spans="2:16" x14ac:dyDescent="0.25">
      <c r="B101" s="3"/>
      <c r="C101" s="239"/>
      <c r="D101" s="240"/>
      <c r="E101" s="239"/>
      <c r="F101" s="239"/>
      <c r="G101" s="240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239"/>
      <c r="D102" s="240"/>
      <c r="E102" s="239"/>
      <c r="F102" s="239"/>
      <c r="G102" s="240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239"/>
      <c r="D103" s="240"/>
      <c r="E103" s="239"/>
      <c r="F103" s="239"/>
      <c r="G103" s="240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239"/>
      <c r="D104" s="240"/>
      <c r="E104" s="239"/>
      <c r="F104" s="239"/>
      <c r="G104" s="240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239"/>
      <c r="D105" s="240"/>
      <c r="E105" s="239"/>
      <c r="F105" s="239"/>
      <c r="G105" s="240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239"/>
      <c r="D106" s="240"/>
      <c r="E106" s="239"/>
      <c r="F106" s="239"/>
      <c r="G106" s="240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239"/>
      <c r="D107" s="240"/>
      <c r="E107" s="239"/>
      <c r="F107" s="239"/>
      <c r="G107" s="240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239"/>
      <c r="D108" s="240"/>
      <c r="E108" s="239"/>
      <c r="F108" s="239"/>
      <c r="G108" s="239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</sheetData>
  <sortState ref="F97:G107">
    <sortCondition descending="1" ref="G97:G107"/>
  </sortState>
  <mergeCells count="20">
    <mergeCell ref="C75:D75"/>
    <mergeCell ref="J75:K75"/>
    <mergeCell ref="C71:O72"/>
    <mergeCell ref="C73:H73"/>
    <mergeCell ref="J73:O73"/>
    <mergeCell ref="C74:H74"/>
    <mergeCell ref="J74:O74"/>
    <mergeCell ref="F51:K51"/>
    <mergeCell ref="F52:K52"/>
    <mergeCell ref="F53:G53"/>
    <mergeCell ref="C33:O34"/>
    <mergeCell ref="F35:L35"/>
    <mergeCell ref="F36:L36"/>
    <mergeCell ref="F37:G37"/>
    <mergeCell ref="C49:O50"/>
    <mergeCell ref="B1:P1"/>
    <mergeCell ref="C7:O8"/>
    <mergeCell ref="F9:L9"/>
    <mergeCell ref="F10:L10"/>
    <mergeCell ref="F11:G11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3509095-6537-4C66-B56E-74D91E35862C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L54:L64</xm:sqref>
        </x14:conditionalFormatting>
        <x14:conditionalFormatting xmlns:xm="http://schemas.microsoft.com/office/excel/2006/main">
          <x14:cfRule type="iconSet" priority="5" id="{C72F7A39-7F2A-4D46-9BE2-6F81A8783E5C}">
            <x14:iconSet iconSet="4Arrows" showValue="0" custom="1">
              <x14:cfvo type="percent">
                <xm:f>0</xm:f>
              </x14:cfvo>
              <x14:cfvo type="num">
                <xm:f>-110000000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M38:M42</xm:sqref>
        </x14:conditionalFormatting>
        <x14:conditionalFormatting xmlns:xm="http://schemas.microsoft.com/office/excel/2006/main">
          <x14:cfRule type="iconSet" priority="4" id="{3C27E398-ABB3-4DC0-8676-CB8FA6D04FA8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M12:M16</xm:sqref>
        </x14:conditionalFormatting>
        <x14:conditionalFormatting xmlns:xm="http://schemas.microsoft.com/office/excel/2006/main">
          <x14:cfRule type="iconSet" priority="3" id="{D045B136-74EB-4C75-9293-82F99CFB6CBE}">
            <x14:iconSet iconSet="4Arrows" showValue="0" custom="1">
              <x14:cfvo type="percent">
                <xm:f>0</xm:f>
              </x14:cfvo>
              <x14:cfvo type="num">
                <xm:f>-1100000000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M17:M26</xm:sqref>
        </x14:conditionalFormatting>
        <x14:conditionalFormatting xmlns:xm="http://schemas.microsoft.com/office/excel/2006/main">
          <x14:cfRule type="iconSet" priority="2" id="{67AE073C-6E63-4B61-BDDA-A0425685DB62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I76:I90</xm:sqref>
        </x14:conditionalFormatting>
        <x14:conditionalFormatting xmlns:xm="http://schemas.microsoft.com/office/excel/2006/main">
          <x14:cfRule type="iconSet" priority="1" id="{E52B0428-CA70-4091-9F83-C803290B28CB}">
            <x14:iconSet iconSet="4Arrows" showValue="0" custom="1">
              <x14:cfvo type="percent">
                <xm:f>0</xm:f>
              </x14:cfvo>
              <x14:cfvo type="num">
                <xm:f>-11000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3Arrows" iconId="0"/>
              <x14:cfIcon iconSet="3ArrowsGray" iconId="1"/>
              <x14:cfIcon iconSet="3Arrows" iconId="2"/>
            </x14:iconSet>
          </x14:cfRule>
          <xm:sqref>P76:P90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114"/>
  <sheetViews>
    <sheetView zoomScaleNormal="100" workbookViewId="0">
      <selection activeCell="A10" sqref="A10"/>
    </sheetView>
  </sheetViews>
  <sheetFormatPr baseColWidth="10" defaultColWidth="0" defaultRowHeight="15" x14ac:dyDescent="0.25"/>
  <cols>
    <col min="1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6" t="s">
        <v>175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7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US$ 1,508.0 millones, disminuyendo en -11.2% respecto al 2015. De otro lado el 99.3% de estas exportaciones fueron de tipo Tradicional en tanto las exportaciones No Tradicional representaron el 0.7%.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</row>
    <row r="8" spans="2:1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</row>
    <row r="9" spans="2:16" x14ac:dyDescent="0.25">
      <c r="B9" s="22"/>
      <c r="C9" s="8"/>
      <c r="D9" s="8"/>
      <c r="E9" s="8"/>
      <c r="F9" s="248" t="s">
        <v>32</v>
      </c>
      <c r="G9" s="248"/>
      <c r="H9" s="248"/>
      <c r="I9" s="248"/>
      <c r="J9" s="248"/>
      <c r="K9" s="248"/>
      <c r="L9" s="248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19</v>
      </c>
      <c r="G11" s="251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4" t="s">
        <v>10</v>
      </c>
      <c r="G12" s="75"/>
      <c r="H12" s="87">
        <v>16.929273999999992</v>
      </c>
      <c r="I12" s="88">
        <v>11.1244151</v>
      </c>
      <c r="J12" s="76">
        <f t="shared" ref="J12:J27" si="0">IFERROR(I12/I$27, " - ")</f>
        <v>7.3768136567353374E-3</v>
      </c>
      <c r="K12" s="77">
        <f>IFERROR(I12/H12-1," - ")</f>
        <v>-0.34288882677426069</v>
      </c>
      <c r="L12" s="78">
        <f>IFERROR(I12-H12, " - ")</f>
        <v>-5.8048588999999922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1" t="s">
        <v>11</v>
      </c>
      <c r="G13" s="59"/>
      <c r="H13" s="27">
        <v>6.9</v>
      </c>
      <c r="I13" s="65">
        <v>5.9</v>
      </c>
      <c r="J13" s="76">
        <f t="shared" si="0"/>
        <v>3.9124035001838874E-3</v>
      </c>
      <c r="K13" s="69">
        <f t="shared" ref="K13:K27" si="1">IFERROR(I13/H13-1," - ")</f>
        <v>-0.14492753623188404</v>
      </c>
      <c r="L13" s="71">
        <f t="shared" ref="L13:L27" si="2">IFERROR(I13-H13, " - ")</f>
        <v>-1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1" t="s">
        <v>12</v>
      </c>
      <c r="G14" s="59"/>
      <c r="H14" s="27">
        <v>0</v>
      </c>
      <c r="I14" s="65">
        <v>0</v>
      </c>
      <c r="J14" s="81">
        <f t="shared" si="0"/>
        <v>0</v>
      </c>
      <c r="K14" s="68" t="str">
        <f t="shared" si="1"/>
        <v xml:space="preserve"> - </v>
      </c>
      <c r="L14" s="72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1" t="s">
        <v>13</v>
      </c>
      <c r="G15" s="59"/>
      <c r="H15" s="27">
        <v>0.6</v>
      </c>
      <c r="I15" s="65">
        <v>0</v>
      </c>
      <c r="J15" s="81">
        <f t="shared" si="0"/>
        <v>0</v>
      </c>
      <c r="K15" s="68">
        <f t="shared" si="1"/>
        <v>-1</v>
      </c>
      <c r="L15" s="72">
        <f t="shared" si="2"/>
        <v>-0.6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1" t="s">
        <v>14</v>
      </c>
      <c r="G16" s="59"/>
      <c r="H16" s="27">
        <v>5.0999999999999996</v>
      </c>
      <c r="I16" s="65">
        <v>3.1</v>
      </c>
      <c r="J16" s="81">
        <f t="shared" si="0"/>
        <v>2.0556696356898393E-3</v>
      </c>
      <c r="K16" s="68">
        <f t="shared" si="1"/>
        <v>-0.39215686274509798</v>
      </c>
      <c r="L16" s="72">
        <f t="shared" si="2"/>
        <v>-1.9999999999999996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1" t="s">
        <v>25</v>
      </c>
      <c r="G17" s="59"/>
      <c r="H17" s="27">
        <v>0</v>
      </c>
      <c r="I17" s="65">
        <v>0</v>
      </c>
      <c r="J17" s="81">
        <f t="shared" si="0"/>
        <v>0</v>
      </c>
      <c r="K17" s="68" t="str">
        <f t="shared" si="1"/>
        <v xml:space="preserve"> - </v>
      </c>
      <c r="L17" s="72">
        <f t="shared" si="2"/>
        <v>0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1" t="s">
        <v>15</v>
      </c>
      <c r="G18" s="59"/>
      <c r="H18" s="27">
        <v>0.3</v>
      </c>
      <c r="I18" s="65">
        <v>2.1</v>
      </c>
      <c r="J18" s="81">
        <f t="shared" si="0"/>
        <v>1.3925503983705362E-3</v>
      </c>
      <c r="K18" s="68">
        <f t="shared" si="1"/>
        <v>6.0000000000000009</v>
      </c>
      <c r="L18" s="72">
        <f t="shared" si="2"/>
        <v>1.8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1" t="s">
        <v>16</v>
      </c>
      <c r="G19" s="59"/>
      <c r="H19" s="27">
        <v>0</v>
      </c>
      <c r="I19" s="65">
        <v>0</v>
      </c>
      <c r="J19" s="81">
        <f t="shared" si="0"/>
        <v>0</v>
      </c>
      <c r="K19" s="68" t="str">
        <f t="shared" si="1"/>
        <v xml:space="preserve"> - </v>
      </c>
      <c r="L19" s="72">
        <f t="shared" si="2"/>
        <v>0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1" t="s">
        <v>17</v>
      </c>
      <c r="G20" s="59"/>
      <c r="H20" s="27">
        <v>4.2</v>
      </c>
      <c r="I20" s="65">
        <v>0</v>
      </c>
      <c r="J20" s="81">
        <f t="shared" si="0"/>
        <v>0</v>
      </c>
      <c r="K20" s="68">
        <f t="shared" si="1"/>
        <v>-1</v>
      </c>
      <c r="L20" s="72">
        <f t="shared" si="2"/>
        <v>-4.2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2" t="s">
        <v>18</v>
      </c>
      <c r="G21" s="60"/>
      <c r="H21" s="66">
        <v>0</v>
      </c>
      <c r="I21" s="67">
        <v>0</v>
      </c>
      <c r="J21" s="82">
        <f t="shared" si="0"/>
        <v>0</v>
      </c>
      <c r="K21" s="70" t="str">
        <f t="shared" si="1"/>
        <v xml:space="preserve"> - </v>
      </c>
      <c r="L21" s="73">
        <f t="shared" si="2"/>
        <v>0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4" t="s">
        <v>21</v>
      </c>
      <c r="G22" s="75"/>
      <c r="H22" s="87">
        <f>SUM(H23:H26)</f>
        <v>1681.7</v>
      </c>
      <c r="I22" s="88">
        <f>SUM(I23:I26)</f>
        <v>1496.9</v>
      </c>
      <c r="J22" s="79">
        <f t="shared" si="0"/>
        <v>0.99262318634326463</v>
      </c>
      <c r="K22" s="79">
        <f t="shared" si="1"/>
        <v>-0.10988880299696735</v>
      </c>
      <c r="L22" s="80">
        <f t="shared" si="2"/>
        <v>-184.79999999999995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3" t="s">
        <v>22</v>
      </c>
      <c r="G23" s="64"/>
      <c r="H23" s="27">
        <v>114.7</v>
      </c>
      <c r="I23" s="65">
        <v>213.9</v>
      </c>
      <c r="J23" s="81">
        <f t="shared" si="0"/>
        <v>0.14184120486259891</v>
      </c>
      <c r="K23" s="68">
        <f t="shared" si="1"/>
        <v>0.86486486486486491</v>
      </c>
      <c r="L23" s="72">
        <f t="shared" si="2"/>
        <v>99.2</v>
      </c>
      <c r="M23" s="89"/>
      <c r="N23" s="89"/>
      <c r="O23" s="8"/>
      <c r="P23" s="25"/>
    </row>
    <row r="24" spans="2:16" x14ac:dyDescent="0.25">
      <c r="B24" s="22"/>
      <c r="C24" s="8"/>
      <c r="D24" s="8"/>
      <c r="E24" s="8"/>
      <c r="F24" s="61" t="s">
        <v>23</v>
      </c>
      <c r="G24" s="59"/>
      <c r="H24" s="27">
        <v>1559</v>
      </c>
      <c r="I24" s="65">
        <v>1280.5999999999999</v>
      </c>
      <c r="J24" s="81">
        <f t="shared" si="0"/>
        <v>0.84919049531109925</v>
      </c>
      <c r="K24" s="68">
        <f t="shared" si="1"/>
        <v>-0.17857601026298919</v>
      </c>
      <c r="L24" s="72">
        <f t="shared" si="2"/>
        <v>-278.40000000000009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1" t="s">
        <v>24</v>
      </c>
      <c r="G25" s="59"/>
      <c r="H25" s="27">
        <v>8</v>
      </c>
      <c r="I25" s="65">
        <v>2.4</v>
      </c>
      <c r="J25" s="81">
        <f t="shared" si="0"/>
        <v>1.5914861695663269E-3</v>
      </c>
      <c r="K25" s="68">
        <f t="shared" si="1"/>
        <v>-0.7</v>
      </c>
      <c r="L25" s="72">
        <f t="shared" si="2"/>
        <v>-5.6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2" t="s">
        <v>26</v>
      </c>
      <c r="G26" s="60"/>
      <c r="H26" s="66">
        <v>0</v>
      </c>
      <c r="I26" s="67">
        <v>0</v>
      </c>
      <c r="J26" s="82">
        <f t="shared" si="0"/>
        <v>0</v>
      </c>
      <c r="K26" s="70" t="str">
        <f t="shared" si="1"/>
        <v xml:space="preserve"> - </v>
      </c>
      <c r="L26" s="73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3"/>
      <c r="G27" s="84" t="s">
        <v>20</v>
      </c>
      <c r="H27" s="88">
        <f>+H22+H12</f>
        <v>1698.6292740000001</v>
      </c>
      <c r="I27" s="88">
        <f>+I22+I12</f>
        <v>1508.0244151000002</v>
      </c>
      <c r="J27" s="82">
        <f t="shared" si="0"/>
        <v>1</v>
      </c>
      <c r="K27" s="82">
        <f t="shared" si="1"/>
        <v>-0.11221098200618906</v>
      </c>
      <c r="L27" s="102">
        <f t="shared" si="2"/>
        <v>-190.60485889999995</v>
      </c>
      <c r="M27" s="89"/>
      <c r="N27" s="89"/>
      <c r="O27" s="8"/>
      <c r="P27" s="25"/>
    </row>
    <row r="28" spans="2:16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62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ht="15" customHeight="1" x14ac:dyDescent="0.25">
      <c r="B33" s="22"/>
      <c r="C33" s="247" t="str">
        <f>+CONCATENATE("Los productos representativos en las exportaciones de tipo No Tradicional son: ",C40," con exportaciones de US$ ",FIXED(F40,1)," mil, ",C52," equivalente a US$ ",FIXED(F52,1)," mil  y  ",C54," por US$ ",FIXED(F54,1)," mil. En tanto los principales productos exportados de tipo Tradicional son: ",J49," con exportaciones por US$ ",FIXED(M49,1)," mil,  ",J45," por US$ ",FIXED(M45,1)," mil  y ",J41," por US$ ",FIXED(M41,1)," mil.")</f>
        <v>Los productos representativos en las exportaciones de tipo No Tradicional son: Cacao en grano con exportaciones de US$ 5,605.2 mil, Cemento equivalente a US$ 3,057.2 mil  y  Compuestos de oro por US$ 2,085.1 mil. En tanto los principales productos exportados de tipo Tradicional son: Oro con exportaciones por US$ 984,080.6 mil,  Cobre por US$ 283,060.4 mil  y Café por US$ 213,717.4 mil.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</row>
    <row r="34" spans="2:16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</row>
    <row r="35" spans="2:16" x14ac:dyDescent="0.25">
      <c r="B35" s="22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"/>
    </row>
    <row r="36" spans="2:16" ht="15" customHeight="1" x14ac:dyDescent="0.25">
      <c r="B36" s="22"/>
      <c r="C36" s="252" t="s">
        <v>60</v>
      </c>
      <c r="D36" s="252"/>
      <c r="E36" s="252"/>
      <c r="F36" s="252"/>
      <c r="G36" s="252"/>
      <c r="H36" s="252"/>
      <c r="I36" s="91"/>
      <c r="J36" s="252" t="s">
        <v>61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59</v>
      </c>
      <c r="D37" s="253"/>
      <c r="E37" s="253"/>
      <c r="F37" s="253"/>
      <c r="G37" s="253"/>
      <c r="H37" s="253"/>
      <c r="I37" s="8"/>
      <c r="J37" s="253" t="s">
        <v>59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19</v>
      </c>
      <c r="D38" s="251"/>
      <c r="E38" s="85">
        <v>2015</v>
      </c>
      <c r="F38" s="86">
        <v>2016</v>
      </c>
      <c r="G38" s="86" t="s">
        <v>27</v>
      </c>
      <c r="H38" s="86" t="s">
        <v>28</v>
      </c>
      <c r="I38" s="8"/>
      <c r="J38" s="250" t="s">
        <v>19</v>
      </c>
      <c r="K38" s="251"/>
      <c r="L38" s="85">
        <v>2015</v>
      </c>
      <c r="M38" s="86">
        <v>2016</v>
      </c>
      <c r="N38" s="86" t="s">
        <v>27</v>
      </c>
      <c r="O38" s="86" t="s">
        <v>28</v>
      </c>
      <c r="P38" s="25"/>
    </row>
    <row r="39" spans="2:16" x14ac:dyDescent="0.25">
      <c r="B39" s="22"/>
      <c r="C39" s="97" t="s">
        <v>11</v>
      </c>
      <c r="D39" s="98"/>
      <c r="E39" s="104">
        <v>6888.3379999999988</v>
      </c>
      <c r="F39" s="105">
        <v>5903.375</v>
      </c>
      <c r="G39" s="106">
        <f>+F39/F$59</f>
        <v>0.53166792817576636</v>
      </c>
      <c r="H39" s="107">
        <f>IFERROR(F39/E39-1," - ")</f>
        <v>-0.14298993458218789</v>
      </c>
      <c r="I39" s="8"/>
      <c r="J39" s="97" t="s">
        <v>22</v>
      </c>
      <c r="K39" s="98"/>
      <c r="L39" s="104">
        <v>114741.56899999997</v>
      </c>
      <c r="M39" s="105">
        <v>213894.56900000022</v>
      </c>
      <c r="N39" s="106">
        <f>+M39/M$59</f>
        <v>0.14288906099742132</v>
      </c>
      <c r="O39" s="107">
        <f>IFERROR(M39/L39-1," - ")</f>
        <v>0.86414192227056152</v>
      </c>
      <c r="P39" s="25"/>
    </row>
    <row r="40" spans="2:16" x14ac:dyDescent="0.25">
      <c r="B40" s="22"/>
      <c r="C40" s="95" t="s">
        <v>33</v>
      </c>
      <c r="D40" s="93"/>
      <c r="E40" s="108">
        <v>5589.3770000000004</v>
      </c>
      <c r="F40" s="65">
        <v>5605.2460000000001</v>
      </c>
      <c r="G40" s="121">
        <f t="shared" ref="G40:G59" si="3">+F40/F$59</f>
        <v>0.50481792664967107</v>
      </c>
      <c r="H40" s="121">
        <f t="shared" ref="H40:H54" si="4">IFERROR(F40/E40-1," - ")</f>
        <v>2.8391357390993299E-3</v>
      </c>
      <c r="I40" s="3"/>
      <c r="J40" s="118"/>
      <c r="K40" s="119"/>
      <c r="L40" s="120"/>
      <c r="M40" s="117"/>
      <c r="N40" s="109">
        <f t="shared" ref="N40:N59" si="5">+M40/M$59</f>
        <v>0</v>
      </c>
      <c r="O40" s="109" t="str">
        <f t="shared" ref="O40:O59" si="6">IFERROR(M40/L40-1," - ")</f>
        <v xml:space="preserve"> - </v>
      </c>
      <c r="P40" s="25"/>
    </row>
    <row r="41" spans="2:16" x14ac:dyDescent="0.25">
      <c r="B41" s="22"/>
      <c r="C41" s="95" t="s">
        <v>34</v>
      </c>
      <c r="D41" s="93"/>
      <c r="E41" s="108">
        <v>475.56500000000005</v>
      </c>
      <c r="F41" s="65">
        <v>98.800000000000011</v>
      </c>
      <c r="G41" s="121">
        <f t="shared" si="3"/>
        <v>8.8980949547954723E-3</v>
      </c>
      <c r="H41" s="121">
        <f t="shared" si="4"/>
        <v>-0.79224711658763791</v>
      </c>
      <c r="I41" s="3"/>
      <c r="J41" s="118" t="s">
        <v>48</v>
      </c>
      <c r="K41" s="119"/>
      <c r="L41" s="120">
        <f>114657.009+82.372</f>
        <v>114739.38100000001</v>
      </c>
      <c r="M41" s="117">
        <v>213717.41500000021</v>
      </c>
      <c r="N41" s="109">
        <f t="shared" si="5"/>
        <v>0.14277071592288162</v>
      </c>
      <c r="O41" s="109">
        <f t="shared" si="6"/>
        <v>0.86263350156996399</v>
      </c>
      <c r="P41" s="25"/>
    </row>
    <row r="42" spans="2:16" x14ac:dyDescent="0.25">
      <c r="B42" s="22"/>
      <c r="C42" s="95" t="s">
        <v>35</v>
      </c>
      <c r="D42" s="93"/>
      <c r="E42" s="108"/>
      <c r="F42" s="65">
        <v>88.364000000000004</v>
      </c>
      <c r="G42" s="121">
        <f t="shared" si="3"/>
        <v>7.9582111597727434E-3</v>
      </c>
      <c r="H42" s="121" t="str">
        <f t="shared" si="4"/>
        <v xml:space="preserve"> - </v>
      </c>
      <c r="I42" s="3"/>
      <c r="J42" s="118" t="s">
        <v>49</v>
      </c>
      <c r="K42" s="119"/>
      <c r="L42" s="120">
        <v>2.1880000000000002</v>
      </c>
      <c r="M42" s="117"/>
      <c r="N42" s="109">
        <f t="shared" si="5"/>
        <v>0</v>
      </c>
      <c r="O42" s="109">
        <f t="shared" si="6"/>
        <v>-1</v>
      </c>
      <c r="P42" s="25"/>
    </row>
    <row r="43" spans="2:16" x14ac:dyDescent="0.25">
      <c r="B43" s="22"/>
      <c r="C43" s="95" t="s">
        <v>36</v>
      </c>
      <c r="D43" s="93"/>
      <c r="E43" s="108">
        <v>156.13200000000001</v>
      </c>
      <c r="F43" s="65"/>
      <c r="G43" s="121">
        <f t="shared" si="3"/>
        <v>0</v>
      </c>
      <c r="H43" s="121">
        <f t="shared" si="4"/>
        <v>-1</v>
      </c>
      <c r="I43" s="3"/>
      <c r="J43" s="122" t="s">
        <v>50</v>
      </c>
      <c r="K43" s="123"/>
      <c r="L43" s="124"/>
      <c r="M43" s="125">
        <v>177.154</v>
      </c>
      <c r="N43" s="111">
        <f t="shared" si="5"/>
        <v>1.1834507453967731E-4</v>
      </c>
      <c r="O43" s="111" t="str">
        <f t="shared" si="6"/>
        <v xml:space="preserve"> - </v>
      </c>
      <c r="P43" s="25"/>
    </row>
    <row r="44" spans="2:16" x14ac:dyDescent="0.25">
      <c r="B44" s="22"/>
      <c r="C44" s="95" t="s">
        <v>37</v>
      </c>
      <c r="D44" s="93"/>
      <c r="E44" s="108">
        <v>117.37599999999999</v>
      </c>
      <c r="F44" s="65"/>
      <c r="G44" s="121">
        <f t="shared" si="3"/>
        <v>0</v>
      </c>
      <c r="H44" s="121">
        <f t="shared" si="4"/>
        <v>-1</v>
      </c>
      <c r="I44" s="3"/>
      <c r="J44" s="139" t="s">
        <v>23</v>
      </c>
      <c r="K44" s="181"/>
      <c r="L44" s="152">
        <v>1558965.3070000005</v>
      </c>
      <c r="M44" s="128">
        <v>1280621.7140000002</v>
      </c>
      <c r="N44" s="106">
        <f t="shared" si="5"/>
        <v>0.85550014225170945</v>
      </c>
      <c r="O44" s="106">
        <f t="shared" si="6"/>
        <v>-0.17854380193721675</v>
      </c>
      <c r="P44" s="25"/>
    </row>
    <row r="45" spans="2:16" x14ac:dyDescent="0.25">
      <c r="B45" s="22"/>
      <c r="C45" s="95" t="s">
        <v>38</v>
      </c>
      <c r="D45" s="93"/>
      <c r="E45" s="108">
        <v>107.845</v>
      </c>
      <c r="F45" s="65"/>
      <c r="G45" s="121">
        <f t="shared" si="3"/>
        <v>0</v>
      </c>
      <c r="H45" s="121">
        <f t="shared" si="4"/>
        <v>-1</v>
      </c>
      <c r="I45" s="3"/>
      <c r="J45" s="118" t="s">
        <v>51</v>
      </c>
      <c r="K45" s="119"/>
      <c r="L45" s="120">
        <v>314018.88300000003</v>
      </c>
      <c r="M45" s="117">
        <v>283060.38699999999</v>
      </c>
      <c r="N45" s="109">
        <f t="shared" si="5"/>
        <v>0.18909424906434461</v>
      </c>
      <c r="O45" s="109">
        <f t="shared" si="6"/>
        <v>-9.8588007524375687E-2</v>
      </c>
      <c r="P45" s="25"/>
    </row>
    <row r="46" spans="2:16" x14ac:dyDescent="0.25">
      <c r="B46" s="22"/>
      <c r="C46" s="103" t="s">
        <v>39</v>
      </c>
      <c r="D46" s="94"/>
      <c r="E46" s="110">
        <v>82.8</v>
      </c>
      <c r="F46" s="67"/>
      <c r="G46" s="126">
        <f t="shared" si="3"/>
        <v>0</v>
      </c>
      <c r="H46" s="126">
        <f t="shared" si="4"/>
        <v>-1</v>
      </c>
      <c r="I46" s="3"/>
      <c r="J46" s="118" t="s">
        <v>52</v>
      </c>
      <c r="K46" s="119"/>
      <c r="L46" s="120">
        <v>24.613</v>
      </c>
      <c r="M46" s="117"/>
      <c r="N46" s="109">
        <f t="shared" si="5"/>
        <v>0</v>
      </c>
      <c r="O46" s="109">
        <f t="shared" si="6"/>
        <v>-1</v>
      </c>
      <c r="P46" s="25"/>
    </row>
    <row r="47" spans="2:16" x14ac:dyDescent="0.25">
      <c r="B47" s="22"/>
      <c r="C47" s="97" t="s">
        <v>13</v>
      </c>
      <c r="D47" s="98"/>
      <c r="E47" s="104">
        <v>560.03800000000001</v>
      </c>
      <c r="F47" s="105">
        <v>28.615300000000005</v>
      </c>
      <c r="G47" s="148">
        <f t="shared" si="3"/>
        <v>2.5771422728740781E-3</v>
      </c>
      <c r="H47" s="148">
        <f t="shared" si="4"/>
        <v>-0.94890471717990565</v>
      </c>
      <c r="I47" s="3"/>
      <c r="J47" s="118" t="s">
        <v>53</v>
      </c>
      <c r="K47" s="119"/>
      <c r="L47" s="120">
        <v>5686.72</v>
      </c>
      <c r="M47" s="117">
        <v>2947.377</v>
      </c>
      <c r="N47" s="109">
        <f t="shared" si="5"/>
        <v>1.9689510299599811E-3</v>
      </c>
      <c r="O47" s="109">
        <f t="shared" si="6"/>
        <v>-0.48170878819424912</v>
      </c>
      <c r="P47" s="25"/>
    </row>
    <row r="48" spans="2:16" x14ac:dyDescent="0.25">
      <c r="B48" s="22"/>
      <c r="C48" s="95" t="s">
        <v>40</v>
      </c>
      <c r="D48" s="93"/>
      <c r="E48" s="108">
        <v>560</v>
      </c>
      <c r="F48" s="65"/>
      <c r="G48" s="121">
        <f t="shared" si="3"/>
        <v>0</v>
      </c>
      <c r="H48" s="121">
        <f t="shared" si="4"/>
        <v>-1</v>
      </c>
      <c r="I48" s="3"/>
      <c r="J48" s="118" t="s">
        <v>54</v>
      </c>
      <c r="K48" s="119"/>
      <c r="L48" s="120">
        <v>2.5499999999999998</v>
      </c>
      <c r="M48" s="117">
        <v>1.528</v>
      </c>
      <c r="N48" s="109">
        <f t="shared" si="5"/>
        <v>1.020757498541534E-6</v>
      </c>
      <c r="O48" s="109">
        <f t="shared" si="6"/>
        <v>-0.40078431372549017</v>
      </c>
      <c r="P48" s="25"/>
    </row>
    <row r="49" spans="2:16" x14ac:dyDescent="0.25">
      <c r="B49" s="22"/>
      <c r="C49" s="95" t="s">
        <v>41</v>
      </c>
      <c r="D49" s="93"/>
      <c r="E49" s="108"/>
      <c r="F49" s="65">
        <v>9.9120000000000008</v>
      </c>
      <c r="G49" s="121">
        <f t="shared" si="3"/>
        <v>8.9269146955397484E-4</v>
      </c>
      <c r="H49" s="121" t="str">
        <f t="shared" si="4"/>
        <v xml:space="preserve"> - </v>
      </c>
      <c r="I49" s="3"/>
      <c r="J49" s="118" t="s">
        <v>55</v>
      </c>
      <c r="K49" s="119"/>
      <c r="L49" s="120">
        <v>1239232.5149999999</v>
      </c>
      <c r="M49" s="117">
        <v>984080.62500000012</v>
      </c>
      <c r="N49" s="109">
        <f t="shared" si="5"/>
        <v>0.65740031226321305</v>
      </c>
      <c r="O49" s="109">
        <f t="shared" si="6"/>
        <v>-0.20589508983308091</v>
      </c>
      <c r="P49" s="25"/>
    </row>
    <row r="50" spans="2:16" x14ac:dyDescent="0.25">
      <c r="B50" s="22"/>
      <c r="C50" s="103" t="s">
        <v>42</v>
      </c>
      <c r="D50" s="94"/>
      <c r="E50" s="110"/>
      <c r="F50" s="67">
        <v>7.125</v>
      </c>
      <c r="G50" s="126">
        <f t="shared" si="3"/>
        <v>6.4168954000928878E-4</v>
      </c>
      <c r="H50" s="126" t="str">
        <f t="shared" si="4"/>
        <v xml:space="preserve"> - </v>
      </c>
      <c r="I50" s="3"/>
      <c r="J50" s="122" t="s">
        <v>56</v>
      </c>
      <c r="K50" s="123"/>
      <c r="L50" s="124"/>
      <c r="M50" s="125">
        <v>10531.797</v>
      </c>
      <c r="N50" s="111">
        <f t="shared" si="5"/>
        <v>7.0356091366932157E-3</v>
      </c>
      <c r="O50" s="111" t="str">
        <f t="shared" si="6"/>
        <v xml:space="preserve"> - </v>
      </c>
      <c r="P50" s="25"/>
    </row>
    <row r="51" spans="2:16" x14ac:dyDescent="0.25">
      <c r="B51" s="22"/>
      <c r="C51" s="97" t="s">
        <v>14</v>
      </c>
      <c r="D51" s="98"/>
      <c r="E51" s="104">
        <v>5050.6639999999998</v>
      </c>
      <c r="F51" s="105">
        <v>3057.2110000000002</v>
      </c>
      <c r="G51" s="148">
        <f t="shared" si="3"/>
        <v>0.27533758881422288</v>
      </c>
      <c r="H51" s="148">
        <f t="shared" si="4"/>
        <v>-0.39469127227627887</v>
      </c>
      <c r="I51" s="3"/>
      <c r="J51" s="142" t="s">
        <v>24</v>
      </c>
      <c r="K51" s="179"/>
      <c r="L51" s="155">
        <v>8029.6020000000017</v>
      </c>
      <c r="M51" s="128">
        <v>2411.2460000000001</v>
      </c>
      <c r="N51" s="114">
        <f t="shared" si="5"/>
        <v>1.6107967508692932E-3</v>
      </c>
      <c r="O51" s="114">
        <f t="shared" si="6"/>
        <v>-0.69970541503800565</v>
      </c>
      <c r="P51" s="25"/>
    </row>
    <row r="52" spans="2:16" x14ac:dyDescent="0.25">
      <c r="B52" s="22"/>
      <c r="C52" s="103" t="s">
        <v>43</v>
      </c>
      <c r="D52" s="94"/>
      <c r="E52" s="110">
        <v>5050.6639999999998</v>
      </c>
      <c r="F52" s="67">
        <v>3057.2110000000002</v>
      </c>
      <c r="G52" s="126">
        <f t="shared" si="3"/>
        <v>0.27533758881422288</v>
      </c>
      <c r="H52" s="126">
        <f t="shared" si="4"/>
        <v>-0.39469127227627887</v>
      </c>
      <c r="I52" s="3"/>
      <c r="J52" s="118" t="s">
        <v>57</v>
      </c>
      <c r="K52" s="119"/>
      <c r="L52" s="120">
        <v>8029.6020000000017</v>
      </c>
      <c r="M52" s="117">
        <v>2411.2460000000001</v>
      </c>
      <c r="N52" s="109">
        <f t="shared" si="5"/>
        <v>1.6107967508692932E-3</v>
      </c>
      <c r="O52" s="109">
        <f t="shared" si="6"/>
        <v>-0.69970541503800565</v>
      </c>
      <c r="P52" s="25"/>
    </row>
    <row r="53" spans="2:16" x14ac:dyDescent="0.25">
      <c r="B53" s="22"/>
      <c r="C53" s="97" t="s">
        <v>15</v>
      </c>
      <c r="D53" s="98"/>
      <c r="E53" s="104">
        <v>268.21199999999999</v>
      </c>
      <c r="F53" s="105">
        <v>2114.2090000000003</v>
      </c>
      <c r="G53" s="148">
        <f t="shared" si="3"/>
        <v>0.19040923518505246</v>
      </c>
      <c r="H53" s="148">
        <f t="shared" si="4"/>
        <v>6.8826040594753417</v>
      </c>
      <c r="I53" s="3"/>
      <c r="J53" s="118"/>
      <c r="K53" s="119"/>
      <c r="L53" s="120"/>
      <c r="M53" s="117"/>
      <c r="N53" s="109"/>
      <c r="O53" s="109"/>
      <c r="P53" s="25"/>
    </row>
    <row r="54" spans="2:16" x14ac:dyDescent="0.25">
      <c r="B54" s="22"/>
      <c r="C54" s="95" t="s">
        <v>44</v>
      </c>
      <c r="D54" s="96"/>
      <c r="E54" s="108"/>
      <c r="F54" s="65">
        <v>2085.114</v>
      </c>
      <c r="G54" s="121">
        <f t="shared" si="3"/>
        <v>0.18778889031956889</v>
      </c>
      <c r="H54" s="121" t="str">
        <f t="shared" si="4"/>
        <v xml:space="preserve"> - </v>
      </c>
      <c r="I54" s="3"/>
      <c r="J54" s="118"/>
      <c r="K54" s="127"/>
      <c r="L54" s="120"/>
      <c r="M54" s="117"/>
      <c r="N54" s="109"/>
      <c r="O54" s="109"/>
      <c r="P54" s="25"/>
    </row>
    <row r="55" spans="2:16" x14ac:dyDescent="0.25">
      <c r="B55" s="22"/>
      <c r="C55" s="95" t="s">
        <v>45</v>
      </c>
      <c r="D55" s="93"/>
      <c r="E55" s="108">
        <v>213</v>
      </c>
      <c r="F55" s="65">
        <v>27.4</v>
      </c>
      <c r="G55" s="121">
        <f t="shared" si="3"/>
        <v>2.4676903012287033E-3</v>
      </c>
      <c r="H55" s="121">
        <f t="shared" ref="H55:H59" si="7">IFERROR(F55/E55-1," - ")</f>
        <v>-0.87136150234741783</v>
      </c>
      <c r="I55" s="3"/>
      <c r="J55" s="118"/>
      <c r="K55" s="119"/>
      <c r="L55" s="120"/>
      <c r="M55" s="117"/>
      <c r="N55" s="109"/>
      <c r="O55" s="109"/>
      <c r="P55" s="25"/>
    </row>
    <row r="56" spans="2:16" x14ac:dyDescent="0.25">
      <c r="B56" s="22"/>
      <c r="C56" s="103" t="s">
        <v>46</v>
      </c>
      <c r="D56" s="94"/>
      <c r="E56" s="110">
        <v>55.211999999999989</v>
      </c>
      <c r="F56" s="67"/>
      <c r="G56" s="111">
        <f t="shared" si="3"/>
        <v>0</v>
      </c>
      <c r="H56" s="111">
        <f t="shared" si="7"/>
        <v>-1</v>
      </c>
      <c r="I56" s="8"/>
      <c r="J56" s="95"/>
      <c r="K56" s="93"/>
      <c r="L56" s="108"/>
      <c r="M56" s="65"/>
      <c r="N56" s="109"/>
      <c r="O56" s="109"/>
      <c r="P56" s="25"/>
    </row>
    <row r="57" spans="2:16" x14ac:dyDescent="0.25">
      <c r="B57" s="22"/>
      <c r="C57" s="99" t="s">
        <v>17</v>
      </c>
      <c r="D57" s="100"/>
      <c r="E57" s="112">
        <v>4156.4090000000006</v>
      </c>
      <c r="F57" s="113">
        <v>0.09</v>
      </c>
      <c r="G57" s="114">
        <f t="shared" si="3"/>
        <v>8.1055520843278587E-6</v>
      </c>
      <c r="H57" s="114">
        <f t="shared" si="7"/>
        <v>-0.99997834669302277</v>
      </c>
      <c r="I57" s="8"/>
      <c r="J57" s="95"/>
      <c r="K57" s="93"/>
      <c r="L57" s="108"/>
      <c r="M57" s="65"/>
      <c r="N57" s="109"/>
      <c r="O57" s="109"/>
      <c r="P57" s="25"/>
    </row>
    <row r="58" spans="2:16" x14ac:dyDescent="0.25">
      <c r="B58" s="22"/>
      <c r="C58" s="95" t="s">
        <v>47</v>
      </c>
      <c r="D58" s="93"/>
      <c r="E58" s="110">
        <v>4156.3280000000004</v>
      </c>
      <c r="F58" s="67"/>
      <c r="G58" s="109">
        <f t="shared" si="3"/>
        <v>0</v>
      </c>
      <c r="H58" s="109">
        <f t="shared" si="7"/>
        <v>-1</v>
      </c>
      <c r="I58" s="8"/>
      <c r="J58" s="95"/>
      <c r="K58" s="93"/>
      <c r="L58" s="110"/>
      <c r="M58" s="67"/>
      <c r="N58" s="109"/>
      <c r="O58" s="109"/>
      <c r="P58" s="25"/>
    </row>
    <row r="59" spans="2:16" x14ac:dyDescent="0.25">
      <c r="B59" s="22"/>
      <c r="C59" s="74" t="s">
        <v>10</v>
      </c>
      <c r="D59" s="101"/>
      <c r="E59" s="115">
        <f>+E57+E53+E51+E47+E39</f>
        <v>16923.661</v>
      </c>
      <c r="F59" s="115">
        <f>+F57+F53+F51+F47+F39</f>
        <v>11103.5003</v>
      </c>
      <c r="G59" s="79">
        <f t="shared" si="3"/>
        <v>1</v>
      </c>
      <c r="H59" s="116">
        <f t="shared" si="7"/>
        <v>-0.34390671734679634</v>
      </c>
      <c r="I59" s="8"/>
      <c r="J59" s="74" t="s">
        <v>21</v>
      </c>
      <c r="K59" s="101"/>
      <c r="L59" s="115">
        <f>+L51+L44+L39</f>
        <v>1681736.4780000004</v>
      </c>
      <c r="M59" s="115">
        <f>+M51+M44+M39</f>
        <v>1496927.5290000003</v>
      </c>
      <c r="N59" s="79">
        <f t="shared" si="5"/>
        <v>1</v>
      </c>
      <c r="O59" s="116">
        <f t="shared" si="6"/>
        <v>-0.1098917407201534</v>
      </c>
      <c r="P59" s="25"/>
    </row>
    <row r="60" spans="2:16" x14ac:dyDescent="0.25">
      <c r="B60" s="22"/>
      <c r="C60" s="90" t="s">
        <v>58</v>
      </c>
      <c r="D60" s="8"/>
      <c r="E60" s="34"/>
      <c r="F60" s="8"/>
      <c r="G60" s="8"/>
      <c r="H60" s="8"/>
      <c r="I60" s="8"/>
      <c r="J60" s="90" t="s">
        <v>58</v>
      </c>
      <c r="K60" s="8"/>
      <c r="L60" s="8"/>
      <c r="M60" s="8"/>
      <c r="N60" s="8"/>
      <c r="O60" s="8"/>
      <c r="P60" s="25"/>
    </row>
    <row r="61" spans="2:16" x14ac:dyDescent="0.25">
      <c r="B61" s="22"/>
      <c r="C61" s="90"/>
      <c r="D61" s="8"/>
      <c r="E61" s="34"/>
      <c r="F61" s="8"/>
      <c r="G61" s="8"/>
      <c r="H61" s="8"/>
      <c r="I61" s="8"/>
      <c r="J61" s="90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111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ht="15" customHeight="1" x14ac:dyDescent="0.25">
      <c r="B66" s="22"/>
      <c r="C66" s="247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Países Bajos en primer lugar con exportaciones de US$ 3.6 millones, seguido de Chile  por US$ 2.1 millones y Corea del Sur por US$ 2.1 millones, como los principales. En tanto los principales destinos para las exportaciones Tradicionales son: Suiza con exportaciones por US$ 629.9 millones, seguido deEstados Unidos por US$ 288.4 millones y Alemania por US$ 128.7 millones.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5"/>
    </row>
    <row r="67" spans="2:16" x14ac:dyDescent="0.25">
      <c r="B67" s="22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5"/>
    </row>
    <row r="68" spans="2:16" x14ac:dyDescent="0.25">
      <c r="B68" s="2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5"/>
    </row>
    <row r="69" spans="2:16" x14ac:dyDescent="0.25">
      <c r="B69" s="22"/>
      <c r="C69" s="252" t="s">
        <v>112</v>
      </c>
      <c r="D69" s="252"/>
      <c r="E69" s="252"/>
      <c r="F69" s="252"/>
      <c r="G69" s="252"/>
      <c r="H69" s="252"/>
      <c r="I69" s="189"/>
      <c r="J69" s="252" t="s">
        <v>113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31</v>
      </c>
      <c r="D70" s="253"/>
      <c r="E70" s="253"/>
      <c r="F70" s="253"/>
      <c r="G70" s="253"/>
      <c r="H70" s="253"/>
      <c r="I70" s="8"/>
      <c r="J70" s="253" t="s">
        <v>31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125</v>
      </c>
      <c r="D71" s="251"/>
      <c r="E71" s="85">
        <v>2015</v>
      </c>
      <c r="F71" s="86">
        <v>2016</v>
      </c>
      <c r="G71" s="86" t="s">
        <v>27</v>
      </c>
      <c r="H71" s="86" t="s">
        <v>28</v>
      </c>
      <c r="I71" s="8"/>
      <c r="J71" s="250" t="s">
        <v>19</v>
      </c>
      <c r="K71" s="251"/>
      <c r="L71" s="85">
        <v>2015</v>
      </c>
      <c r="M71" s="86">
        <v>2016</v>
      </c>
      <c r="N71" s="86" t="s">
        <v>27</v>
      </c>
      <c r="O71" s="86" t="s">
        <v>28</v>
      </c>
      <c r="P71" s="25"/>
    </row>
    <row r="72" spans="2:16" x14ac:dyDescent="0.25">
      <c r="B72" s="22"/>
      <c r="C72" s="194" t="s">
        <v>114</v>
      </c>
      <c r="D72" s="195"/>
      <c r="E72" s="198">
        <v>4.0999999999999996</v>
      </c>
      <c r="F72" s="196">
        <v>3.6</v>
      </c>
      <c r="G72" s="199">
        <f t="shared" ref="G72:G81" si="8">+F72/F$90</f>
        <v>0.32361251963709986</v>
      </c>
      <c r="H72" s="197">
        <f>IFERROR(F72/E72-1," - ")</f>
        <v>-0.12195121951219501</v>
      </c>
      <c r="I72" s="3"/>
      <c r="J72" s="194" t="s">
        <v>127</v>
      </c>
      <c r="K72" s="195"/>
      <c r="L72" s="198">
        <v>769.3</v>
      </c>
      <c r="M72" s="196">
        <v>629.9</v>
      </c>
      <c r="N72" s="199">
        <f t="shared" ref="N72:N83" si="9">+M72/M$90</f>
        <v>0.42080299285189388</v>
      </c>
      <c r="O72" s="197">
        <f>IFERROR(M72/L72-1," - ")</f>
        <v>-0.18120369166774986</v>
      </c>
      <c r="P72" s="242"/>
    </row>
    <row r="73" spans="2:16" x14ac:dyDescent="0.25">
      <c r="B73" s="22"/>
      <c r="C73" s="118" t="s">
        <v>143</v>
      </c>
      <c r="D73" s="119"/>
      <c r="E73" s="158">
        <v>5.0999999999999996</v>
      </c>
      <c r="F73" s="117">
        <v>2.1</v>
      </c>
      <c r="G73" s="174">
        <f t="shared" si="8"/>
        <v>0.18877396978830824</v>
      </c>
      <c r="H73" s="166">
        <f t="shared" ref="H73:H90" si="10">IFERROR(F73/E73-1," - ")</f>
        <v>-0.58823529411764697</v>
      </c>
      <c r="I73" s="3"/>
      <c r="J73" s="118" t="s">
        <v>118</v>
      </c>
      <c r="K73" s="119"/>
      <c r="L73" s="158">
        <v>370.5</v>
      </c>
      <c r="M73" s="117">
        <v>288.39999999999998</v>
      </c>
      <c r="N73" s="174">
        <f t="shared" si="9"/>
        <v>0.19266484067071946</v>
      </c>
      <c r="O73" s="166">
        <f t="shared" ref="O73:O83" si="11">IFERROR(M73/L73-1," - ")</f>
        <v>-0.22159244264507427</v>
      </c>
      <c r="P73" s="242"/>
    </row>
    <row r="74" spans="2:16" x14ac:dyDescent="0.25">
      <c r="B74" s="22"/>
      <c r="C74" s="118" t="s">
        <v>144</v>
      </c>
      <c r="D74" s="119"/>
      <c r="E74" s="158"/>
      <c r="F74" s="117">
        <v>2.1</v>
      </c>
      <c r="G74" s="174">
        <f t="shared" si="8"/>
        <v>0.18877396978830824</v>
      </c>
      <c r="H74" s="166" t="str">
        <f t="shared" si="10"/>
        <v xml:space="preserve"> - </v>
      </c>
      <c r="I74" s="3"/>
      <c r="J74" s="118" t="s">
        <v>122</v>
      </c>
      <c r="K74" s="119"/>
      <c r="L74" s="158">
        <v>103.4</v>
      </c>
      <c r="M74" s="117">
        <v>128.69999999999999</v>
      </c>
      <c r="N74" s="174">
        <f t="shared" si="9"/>
        <v>8.5977687220255186E-2</v>
      </c>
      <c r="O74" s="166">
        <f t="shared" si="11"/>
        <v>0.24468085106382964</v>
      </c>
      <c r="P74" s="242"/>
    </row>
    <row r="75" spans="2:16" x14ac:dyDescent="0.25">
      <c r="B75" s="22"/>
      <c r="C75" s="118" t="s">
        <v>116</v>
      </c>
      <c r="D75" s="119"/>
      <c r="E75" s="158">
        <v>1.9</v>
      </c>
      <c r="F75" s="117">
        <v>1.5</v>
      </c>
      <c r="G75" s="174">
        <f t="shared" si="8"/>
        <v>0.13483854984879159</v>
      </c>
      <c r="H75" s="166">
        <f t="shared" si="10"/>
        <v>-0.21052631578947367</v>
      </c>
      <c r="I75" s="3"/>
      <c r="J75" s="118" t="s">
        <v>115</v>
      </c>
      <c r="K75" s="119"/>
      <c r="L75" s="158">
        <v>148.69999999999999</v>
      </c>
      <c r="M75" s="117">
        <v>124.4</v>
      </c>
      <c r="N75" s="174">
        <f t="shared" si="9"/>
        <v>8.3105083839935867E-2</v>
      </c>
      <c r="O75" s="166">
        <f t="shared" si="11"/>
        <v>-0.16341627437794204</v>
      </c>
      <c r="P75" s="242"/>
    </row>
    <row r="76" spans="2:16" x14ac:dyDescent="0.25">
      <c r="B76" s="22"/>
      <c r="C76" s="118" t="s">
        <v>138</v>
      </c>
      <c r="D76" s="119"/>
      <c r="E76" s="158"/>
      <c r="F76" s="117">
        <v>1</v>
      </c>
      <c r="G76" s="174">
        <f t="shared" si="8"/>
        <v>8.9892366565861068E-2</v>
      </c>
      <c r="H76" s="166" t="str">
        <f t="shared" si="10"/>
        <v xml:space="preserve"> - </v>
      </c>
      <c r="I76" s="3"/>
      <c r="J76" s="118" t="s">
        <v>119</v>
      </c>
      <c r="K76" s="119"/>
      <c r="L76" s="158">
        <v>122.9</v>
      </c>
      <c r="M76" s="117">
        <v>111.8</v>
      </c>
      <c r="N76" s="174">
        <f t="shared" si="9"/>
        <v>7.468768788830249E-2</v>
      </c>
      <c r="O76" s="166">
        <f t="shared" si="11"/>
        <v>-9.0317331163547676E-2</v>
      </c>
      <c r="P76" s="242"/>
    </row>
    <row r="77" spans="2:16" x14ac:dyDescent="0.25">
      <c r="B77" s="22"/>
      <c r="C77" s="118" t="s">
        <v>145</v>
      </c>
      <c r="D77" s="119"/>
      <c r="E77" s="158"/>
      <c r="F77" s="117">
        <v>0.4</v>
      </c>
      <c r="G77" s="174">
        <f t="shared" si="8"/>
        <v>3.5956946626344431E-2</v>
      </c>
      <c r="H77" s="166" t="str">
        <f t="shared" si="10"/>
        <v xml:space="preserve"> - </v>
      </c>
      <c r="I77" s="3"/>
      <c r="J77" s="118" t="s">
        <v>129</v>
      </c>
      <c r="K77" s="119"/>
      <c r="L77" s="158">
        <v>5.3</v>
      </c>
      <c r="M77" s="117">
        <v>30.9</v>
      </c>
      <c r="N77" s="174">
        <f t="shared" si="9"/>
        <v>2.0642661500434228E-2</v>
      </c>
      <c r="O77" s="166">
        <f t="shared" si="11"/>
        <v>4.8301886792452828</v>
      </c>
      <c r="P77" s="25"/>
    </row>
    <row r="78" spans="2:16" x14ac:dyDescent="0.25">
      <c r="B78" s="22"/>
      <c r="C78" s="118" t="s">
        <v>118</v>
      </c>
      <c r="D78" s="119"/>
      <c r="E78" s="158">
        <v>0.5</v>
      </c>
      <c r="F78" s="117">
        <v>0.1</v>
      </c>
      <c r="G78" s="174">
        <f t="shared" si="8"/>
        <v>8.9892366565861078E-3</v>
      </c>
      <c r="H78" s="166">
        <f t="shared" si="10"/>
        <v>-0.8</v>
      </c>
      <c r="I78" s="3"/>
      <c r="J78" s="118" t="s">
        <v>116</v>
      </c>
      <c r="K78" s="119"/>
      <c r="L78" s="158">
        <v>19.5</v>
      </c>
      <c r="M78" s="117">
        <v>24.5</v>
      </c>
      <c r="N78" s="174">
        <f t="shared" si="9"/>
        <v>1.6367158794842674E-2</v>
      </c>
      <c r="O78" s="166">
        <f t="shared" si="11"/>
        <v>0.25641025641025639</v>
      </c>
      <c r="P78" s="25"/>
    </row>
    <row r="79" spans="2:16" x14ac:dyDescent="0.25">
      <c r="B79" s="22"/>
      <c r="C79" s="118" t="s">
        <v>135</v>
      </c>
      <c r="D79" s="119"/>
      <c r="E79" s="158"/>
      <c r="F79" s="117">
        <v>0.1</v>
      </c>
      <c r="G79" s="174">
        <f t="shared" si="8"/>
        <v>8.9892366565861078E-3</v>
      </c>
      <c r="H79" s="166" t="str">
        <f t="shared" si="10"/>
        <v xml:space="preserve"> - </v>
      </c>
      <c r="I79" s="3"/>
      <c r="J79" s="118" t="s">
        <v>144</v>
      </c>
      <c r="K79" s="119"/>
      <c r="L79" s="158">
        <v>75</v>
      </c>
      <c r="M79" s="117">
        <v>23.9</v>
      </c>
      <c r="N79" s="174">
        <f t="shared" si="9"/>
        <v>1.5966330416193466E-2</v>
      </c>
      <c r="O79" s="166">
        <f t="shared" si="11"/>
        <v>-0.68133333333333335</v>
      </c>
      <c r="P79" s="25"/>
    </row>
    <row r="80" spans="2:16" x14ac:dyDescent="0.25">
      <c r="B80" s="22"/>
      <c r="C80" s="118" t="s">
        <v>119</v>
      </c>
      <c r="D80" s="119"/>
      <c r="E80" s="158">
        <v>0.1</v>
      </c>
      <c r="F80" s="117">
        <v>0.1</v>
      </c>
      <c r="G80" s="174">
        <f t="shared" si="8"/>
        <v>8.9892366565861078E-3</v>
      </c>
      <c r="H80" s="166">
        <f t="shared" si="10"/>
        <v>0</v>
      </c>
      <c r="I80" s="3"/>
      <c r="J80" s="118" t="s">
        <v>121</v>
      </c>
      <c r="K80" s="119"/>
      <c r="L80" s="158">
        <v>8.4</v>
      </c>
      <c r="M80" s="117">
        <v>21.5</v>
      </c>
      <c r="N80" s="174">
        <f t="shared" si="9"/>
        <v>1.4363016901596632E-2</v>
      </c>
      <c r="O80" s="166">
        <f t="shared" si="11"/>
        <v>1.5595238095238093</v>
      </c>
      <c r="P80" s="25"/>
    </row>
    <row r="81" spans="2:16" x14ac:dyDescent="0.25">
      <c r="B81" s="22"/>
      <c r="C81" s="118" t="s">
        <v>120</v>
      </c>
      <c r="D81" s="119"/>
      <c r="E81" s="158">
        <v>0.1</v>
      </c>
      <c r="F81" s="117">
        <v>0.1</v>
      </c>
      <c r="G81" s="174">
        <f t="shared" si="8"/>
        <v>8.9892366565861078E-3</v>
      </c>
      <c r="H81" s="166">
        <f t="shared" si="10"/>
        <v>0</v>
      </c>
      <c r="I81" s="3"/>
      <c r="J81" s="118" t="s">
        <v>147</v>
      </c>
      <c r="K81" s="119"/>
      <c r="L81" s="158"/>
      <c r="M81" s="117">
        <v>21</v>
      </c>
      <c r="N81" s="174">
        <f t="shared" si="9"/>
        <v>1.4028993252722291E-2</v>
      </c>
      <c r="O81" s="166" t="str">
        <f t="shared" si="11"/>
        <v xml:space="preserve"> - </v>
      </c>
      <c r="P81" s="25"/>
    </row>
    <row r="82" spans="2:16" x14ac:dyDescent="0.25">
      <c r="B82" s="22"/>
      <c r="C82" s="118"/>
      <c r="D82" s="119"/>
      <c r="E82" s="158"/>
      <c r="F82" s="117"/>
      <c r="G82" s="174"/>
      <c r="H82" s="166"/>
      <c r="I82" s="3"/>
      <c r="J82" s="118" t="s">
        <v>148</v>
      </c>
      <c r="K82" s="119"/>
      <c r="L82" s="158"/>
      <c r="M82" s="117">
        <v>20.100000000000001</v>
      </c>
      <c r="N82" s="174">
        <f t="shared" si="9"/>
        <v>1.3427750684748481E-2</v>
      </c>
      <c r="O82" s="166" t="str">
        <f t="shared" si="11"/>
        <v xml:space="preserve"> - </v>
      </c>
      <c r="P82" s="25"/>
    </row>
    <row r="83" spans="2:16" x14ac:dyDescent="0.25">
      <c r="B83" s="22"/>
      <c r="C83" s="118"/>
      <c r="D83" s="119"/>
      <c r="E83" s="158"/>
      <c r="F83" s="117"/>
      <c r="G83" s="174"/>
      <c r="H83" s="166"/>
      <c r="I83" s="3"/>
      <c r="J83" s="118" t="s">
        <v>128</v>
      </c>
      <c r="K83" s="119"/>
      <c r="L83" s="158">
        <v>23.4</v>
      </c>
      <c r="M83" s="117">
        <v>19.7</v>
      </c>
      <c r="N83" s="174">
        <f t="shared" si="9"/>
        <v>1.3160531765649007E-2</v>
      </c>
      <c r="O83" s="166">
        <f t="shared" si="11"/>
        <v>-0.15811965811965811</v>
      </c>
      <c r="P83" s="25"/>
    </row>
    <row r="84" spans="2:16" x14ac:dyDescent="0.25">
      <c r="B84" s="22"/>
      <c r="C84" s="118"/>
      <c r="D84" s="119"/>
      <c r="E84" s="158"/>
      <c r="F84" s="117"/>
      <c r="G84" s="174"/>
      <c r="H84" s="166"/>
      <c r="I84" s="3"/>
      <c r="J84" s="118" t="s">
        <v>123</v>
      </c>
      <c r="K84" s="119"/>
      <c r="L84" s="158">
        <v>3.9</v>
      </c>
      <c r="M84" s="117">
        <v>11.6</v>
      </c>
      <c r="N84" s="174">
        <f t="shared" ref="N84:N88" si="12">+M84/M$90</f>
        <v>7.7493486538846943E-3</v>
      </c>
      <c r="O84" s="166">
        <f t="shared" ref="O84:O88" si="13">IFERROR(M84/L84-1," - ")</f>
        <v>1.9743589743589745</v>
      </c>
      <c r="P84" s="25"/>
    </row>
    <row r="85" spans="2:16" x14ac:dyDescent="0.25">
      <c r="B85" s="22"/>
      <c r="C85" s="118"/>
      <c r="D85" s="119"/>
      <c r="E85" s="158"/>
      <c r="F85" s="204"/>
      <c r="G85" s="174"/>
      <c r="H85" s="166"/>
      <c r="I85" s="3"/>
      <c r="J85" s="118" t="s">
        <v>133</v>
      </c>
      <c r="K85" s="119"/>
      <c r="L85" s="158">
        <v>17.399999999999999</v>
      </c>
      <c r="M85" s="117">
        <v>7.8</v>
      </c>
      <c r="N85" s="174">
        <f t="shared" si="12"/>
        <v>5.2107689224397081E-3</v>
      </c>
      <c r="O85" s="166">
        <f t="shared" si="13"/>
        <v>-0.55172413793103448</v>
      </c>
      <c r="P85" s="25"/>
    </row>
    <row r="86" spans="2:16" x14ac:dyDescent="0.25">
      <c r="B86" s="22"/>
      <c r="C86" s="118"/>
      <c r="D86" s="119"/>
      <c r="E86" s="158"/>
      <c r="F86" s="117"/>
      <c r="G86" s="174"/>
      <c r="H86" s="166"/>
      <c r="I86" s="3"/>
      <c r="J86" s="118" t="s">
        <v>140</v>
      </c>
      <c r="K86" s="119"/>
      <c r="L86" s="158">
        <v>4</v>
      </c>
      <c r="M86" s="117">
        <v>7.5</v>
      </c>
      <c r="N86" s="174">
        <f t="shared" si="12"/>
        <v>5.0103547331151041E-3</v>
      </c>
      <c r="O86" s="166">
        <f t="shared" si="13"/>
        <v>0.875</v>
      </c>
      <c r="P86" s="25"/>
    </row>
    <row r="87" spans="2:16" x14ac:dyDescent="0.25">
      <c r="B87" s="22"/>
      <c r="C87" s="118"/>
      <c r="D87" s="127"/>
      <c r="E87" s="158"/>
      <c r="F87" s="117"/>
      <c r="G87" s="174"/>
      <c r="H87" s="166"/>
      <c r="I87" s="3"/>
      <c r="J87" s="118" t="s">
        <v>146</v>
      </c>
      <c r="K87" s="127"/>
      <c r="L87" s="158">
        <v>1.6</v>
      </c>
      <c r="M87" s="117">
        <v>7.4</v>
      </c>
      <c r="N87" s="174">
        <f t="shared" si="12"/>
        <v>4.9435500033402366E-3</v>
      </c>
      <c r="O87" s="166">
        <f t="shared" si="13"/>
        <v>3.625</v>
      </c>
      <c r="P87" s="25"/>
    </row>
    <row r="88" spans="2:16" x14ac:dyDescent="0.25">
      <c r="B88" s="22"/>
      <c r="C88" s="118"/>
      <c r="D88" s="119"/>
      <c r="E88" s="158"/>
      <c r="F88" s="117"/>
      <c r="G88" s="174"/>
      <c r="H88" s="166"/>
      <c r="I88" s="3"/>
      <c r="J88" s="118" t="s">
        <v>114</v>
      </c>
      <c r="K88" s="119"/>
      <c r="L88" s="158">
        <v>0.5</v>
      </c>
      <c r="M88" s="117">
        <v>3.2</v>
      </c>
      <c r="N88" s="174">
        <f t="shared" si="12"/>
        <v>2.1377513527957781E-3</v>
      </c>
      <c r="O88" s="166">
        <f t="shared" si="13"/>
        <v>5.4</v>
      </c>
      <c r="P88" s="25"/>
    </row>
    <row r="89" spans="2:16" x14ac:dyDescent="0.25">
      <c r="B89" s="22"/>
      <c r="C89" s="122" t="s">
        <v>126</v>
      </c>
      <c r="D89" s="123"/>
      <c r="E89" s="170">
        <f>+E90-SUM(E72:E88)</f>
        <v>5.1292739999999934</v>
      </c>
      <c r="F89" s="125">
        <f>+F90-SUM(F72:F88)</f>
        <v>2.4415100000000578E-2</v>
      </c>
      <c r="G89" s="176">
        <f>+F89/F$90</f>
        <v>2.1947311189422065E-3</v>
      </c>
      <c r="H89" s="171">
        <f t="shared" si="10"/>
        <v>-0.99524004761687512</v>
      </c>
      <c r="I89" s="3"/>
      <c r="J89" s="122" t="s">
        <v>126</v>
      </c>
      <c r="K89" s="123"/>
      <c r="L89" s="170">
        <f>+L90-SUM(L72:L88)</f>
        <v>7.8999999999996362</v>
      </c>
      <c r="M89" s="125">
        <f>+M90-SUM(M72:M88)</f>
        <v>14.599999999999909</v>
      </c>
      <c r="N89" s="176">
        <f>+M89/M$90</f>
        <v>9.7534905471306759E-3</v>
      </c>
      <c r="O89" s="171">
        <f t="shared" ref="O89" si="14">IFERROR(M89/L89-1," - ")</f>
        <v>0.84810126582285839</v>
      </c>
      <c r="P89" s="25"/>
    </row>
    <row r="90" spans="2:16" x14ac:dyDescent="0.25">
      <c r="B90" s="22"/>
      <c r="C90" s="130" t="s">
        <v>10</v>
      </c>
      <c r="D90" s="131"/>
      <c r="E90" s="115">
        <f>+H12</f>
        <v>16.929273999999992</v>
      </c>
      <c r="F90" s="115">
        <f>+I12</f>
        <v>11.1244151</v>
      </c>
      <c r="G90" s="82">
        <f>+F90/F$90</f>
        <v>1</v>
      </c>
      <c r="H90" s="132">
        <f t="shared" si="10"/>
        <v>-0.34288882677426069</v>
      </c>
      <c r="I90" s="8"/>
      <c r="J90" s="130" t="s">
        <v>21</v>
      </c>
      <c r="K90" s="131"/>
      <c r="L90" s="115">
        <f>+H22</f>
        <v>1681.7</v>
      </c>
      <c r="M90" s="115">
        <f>+I22</f>
        <v>1496.9</v>
      </c>
      <c r="N90" s="82">
        <f>+M90/M$90</f>
        <v>1</v>
      </c>
      <c r="O90" s="132">
        <f t="shared" ref="O90" si="15">IFERROR(M90/L90-1," - ")</f>
        <v>-0.10988880299696735</v>
      </c>
      <c r="P90" s="25"/>
    </row>
    <row r="91" spans="2:16" x14ac:dyDescent="0.25">
      <c r="B91" s="22"/>
      <c r="C91" s="90" t="s">
        <v>58</v>
      </c>
      <c r="D91" s="8"/>
      <c r="E91" s="34"/>
      <c r="F91" s="8"/>
      <c r="G91" s="8"/>
      <c r="H91" s="8"/>
      <c r="I91" s="8"/>
      <c r="J91" s="90" t="s">
        <v>58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141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112</v>
      </c>
      <c r="D98" s="252"/>
      <c r="E98" s="252"/>
      <c r="F98" s="252"/>
      <c r="G98" s="252"/>
      <c r="H98" s="252"/>
      <c r="I98" s="8"/>
      <c r="J98" s="252" t="s">
        <v>113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31</v>
      </c>
      <c r="D99" s="253"/>
      <c r="E99" s="253"/>
      <c r="F99" s="253"/>
      <c r="G99" s="253"/>
      <c r="H99" s="253"/>
      <c r="I99" s="8"/>
      <c r="J99" s="253" t="s">
        <v>31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142</v>
      </c>
      <c r="D100" s="251"/>
      <c r="E100" s="85">
        <v>2015</v>
      </c>
      <c r="F100" s="86">
        <v>2016</v>
      </c>
      <c r="G100" s="86" t="s">
        <v>27</v>
      </c>
      <c r="H100" s="86" t="s">
        <v>28</v>
      </c>
      <c r="I100" s="8"/>
      <c r="J100" s="250" t="s">
        <v>142</v>
      </c>
      <c r="K100" s="251"/>
      <c r="L100" s="85">
        <v>2015</v>
      </c>
      <c r="M100" s="86">
        <v>2016</v>
      </c>
      <c r="N100" s="86" t="s">
        <v>27</v>
      </c>
      <c r="O100" s="86" t="s">
        <v>28</v>
      </c>
      <c r="P100" s="25"/>
    </row>
    <row r="101" spans="2:16" x14ac:dyDescent="0.25">
      <c r="B101" s="22"/>
      <c r="C101" s="139" t="str">
        <f>+C72</f>
        <v>Países Bajos</v>
      </c>
      <c r="D101" s="181"/>
      <c r="E101" s="152">
        <v>4.0999999999999996</v>
      </c>
      <c r="F101" s="128">
        <v>3.6</v>
      </c>
      <c r="G101" s="182">
        <f>+F101/F101</f>
        <v>1</v>
      </c>
      <c r="H101" s="165">
        <f>IFERROR(F101/E101-1," - ")</f>
        <v>-0.12195121951219501</v>
      </c>
      <c r="I101" s="8"/>
      <c r="J101" s="139" t="str">
        <f>+J72</f>
        <v>Suiza</v>
      </c>
      <c r="K101" s="181"/>
      <c r="L101" s="152">
        <v>769.3</v>
      </c>
      <c r="M101" s="128">
        <v>629.9</v>
      </c>
      <c r="N101" s="182">
        <f>+M101/M101</f>
        <v>1</v>
      </c>
      <c r="O101" s="165">
        <f>IFERROR(M101/L101-1," - ")</f>
        <v>-0.18120369166774986</v>
      </c>
      <c r="P101" s="25"/>
    </row>
    <row r="102" spans="2:16" x14ac:dyDescent="0.25">
      <c r="B102" s="22"/>
      <c r="C102" s="118" t="s">
        <v>33</v>
      </c>
      <c r="D102" s="119"/>
      <c r="E102" s="120">
        <v>3.5</v>
      </c>
      <c r="F102" s="117">
        <v>3.5</v>
      </c>
      <c r="G102" s="174">
        <f>+F102/F101</f>
        <v>0.97222222222222221</v>
      </c>
      <c r="H102" s="166">
        <f t="shared" ref="H102:H112" si="16">IFERROR(F102/E102-1," - ")</f>
        <v>0</v>
      </c>
      <c r="I102" s="8"/>
      <c r="J102" s="118" t="s">
        <v>55</v>
      </c>
      <c r="K102" s="119"/>
      <c r="L102" s="120">
        <v>769.2</v>
      </c>
      <c r="M102" s="117">
        <v>629.9</v>
      </c>
      <c r="N102" s="174">
        <f>+M102/M101</f>
        <v>1</v>
      </c>
      <c r="O102" s="166">
        <f t="shared" ref="O102:O112" si="17">IFERROR(M102/L102-1," - ")</f>
        <v>-0.18109724388975568</v>
      </c>
      <c r="P102" s="25"/>
    </row>
    <row r="103" spans="2:16" x14ac:dyDescent="0.25">
      <c r="B103" s="22"/>
      <c r="C103" s="118" t="s">
        <v>81</v>
      </c>
      <c r="D103" s="119"/>
      <c r="E103" s="120"/>
      <c r="F103" s="117">
        <v>0</v>
      </c>
      <c r="G103" s="174">
        <f>+F103/F101</f>
        <v>0</v>
      </c>
      <c r="H103" s="166" t="str">
        <f t="shared" si="16"/>
        <v xml:space="preserve"> - </v>
      </c>
      <c r="I103" s="8"/>
      <c r="J103" s="118" t="s">
        <v>48</v>
      </c>
      <c r="K103" s="119"/>
      <c r="L103" s="120">
        <v>0.1</v>
      </c>
      <c r="M103" s="117"/>
      <c r="N103" s="174">
        <f>+M103/M101</f>
        <v>0</v>
      </c>
      <c r="O103" s="166">
        <f t="shared" si="17"/>
        <v>-1</v>
      </c>
      <c r="P103" s="25"/>
    </row>
    <row r="104" spans="2:16" x14ac:dyDescent="0.25">
      <c r="B104" s="22"/>
      <c r="C104" s="118" t="s">
        <v>40</v>
      </c>
      <c r="D104" s="119"/>
      <c r="E104" s="120">
        <v>0.6</v>
      </c>
      <c r="F104" s="117"/>
      <c r="G104" s="174">
        <f>+F104/F101</f>
        <v>0</v>
      </c>
      <c r="H104" s="166">
        <f t="shared" si="16"/>
        <v>-1</v>
      </c>
      <c r="I104" s="8"/>
      <c r="J104" s="118"/>
      <c r="K104" s="119"/>
      <c r="L104" s="120"/>
      <c r="M104" s="117"/>
      <c r="N104" s="174">
        <f>+M104/M101</f>
        <v>0</v>
      </c>
      <c r="O104" s="166" t="str">
        <f t="shared" si="17"/>
        <v xml:space="preserve"> - </v>
      </c>
      <c r="P104" s="25"/>
    </row>
    <row r="105" spans="2:16" x14ac:dyDescent="0.25">
      <c r="B105" s="22"/>
      <c r="C105" s="139" t="str">
        <f>+C73</f>
        <v xml:space="preserve">Chile </v>
      </c>
      <c r="D105" s="181"/>
      <c r="E105" s="152">
        <v>5.0999999999999996</v>
      </c>
      <c r="F105" s="128">
        <v>2.1</v>
      </c>
      <c r="G105" s="182">
        <f>+F105/F105</f>
        <v>1</v>
      </c>
      <c r="H105" s="165">
        <f t="shared" si="16"/>
        <v>-0.58823529411764697</v>
      </c>
      <c r="I105" s="8"/>
      <c r="J105" s="139" t="str">
        <f>+J73</f>
        <v>Estados Unidos</v>
      </c>
      <c r="K105" s="181"/>
      <c r="L105" s="152">
        <v>370.5</v>
      </c>
      <c r="M105" s="128">
        <v>288.39999999999998</v>
      </c>
      <c r="N105" s="182">
        <f>+M105/M105</f>
        <v>1</v>
      </c>
      <c r="O105" s="165">
        <f t="shared" si="17"/>
        <v>-0.22159244264507427</v>
      </c>
      <c r="P105" s="25"/>
    </row>
    <row r="106" spans="2:16" x14ac:dyDescent="0.25">
      <c r="B106" s="22"/>
      <c r="C106" s="95" t="s">
        <v>43</v>
      </c>
      <c r="D106" s="119"/>
      <c r="E106" s="120">
        <v>5.0999999999999996</v>
      </c>
      <c r="F106" s="117">
        <v>2.1</v>
      </c>
      <c r="G106" s="174">
        <f>+F106/F105</f>
        <v>1</v>
      </c>
      <c r="H106" s="166">
        <f t="shared" si="16"/>
        <v>-0.58823529411764697</v>
      </c>
      <c r="I106" s="8"/>
      <c r="J106" s="118" t="s">
        <v>55</v>
      </c>
      <c r="K106" s="119"/>
      <c r="L106" s="120">
        <v>332.9</v>
      </c>
      <c r="M106" s="117">
        <v>214.8</v>
      </c>
      <c r="N106" s="174">
        <f>+M106/M105</f>
        <v>0.7447988904299585</v>
      </c>
      <c r="O106" s="166">
        <f t="shared" si="17"/>
        <v>-0.35476118954641023</v>
      </c>
      <c r="P106" s="25"/>
    </row>
    <row r="107" spans="2:16" x14ac:dyDescent="0.25">
      <c r="B107" s="22"/>
      <c r="C107" s="118"/>
      <c r="D107" s="119"/>
      <c r="E107" s="120"/>
      <c r="F107" s="117"/>
      <c r="G107" s="174">
        <f>+F107/F105</f>
        <v>0</v>
      </c>
      <c r="H107" s="166" t="str">
        <f t="shared" si="16"/>
        <v xml:space="preserve"> - </v>
      </c>
      <c r="I107" s="8"/>
      <c r="J107" s="118" t="s">
        <v>48</v>
      </c>
      <c r="K107" s="119"/>
      <c r="L107" s="120">
        <v>37.6</v>
      </c>
      <c r="M107" s="117">
        <v>63.1</v>
      </c>
      <c r="N107" s="174">
        <f>+M107/M105</f>
        <v>0.21879334257975036</v>
      </c>
      <c r="O107" s="166">
        <f t="shared" si="17"/>
        <v>0.67819148936170204</v>
      </c>
      <c r="P107" s="25"/>
    </row>
    <row r="108" spans="2:16" x14ac:dyDescent="0.25">
      <c r="B108" s="22"/>
      <c r="C108" s="122"/>
      <c r="D108" s="123"/>
      <c r="E108" s="124"/>
      <c r="F108" s="125"/>
      <c r="G108" s="174">
        <f>+F108/F105</f>
        <v>0</v>
      </c>
      <c r="H108" s="166" t="str">
        <f t="shared" si="16"/>
        <v xml:space="preserve"> - </v>
      </c>
      <c r="I108" s="8"/>
      <c r="J108" s="122" t="s">
        <v>126</v>
      </c>
      <c r="K108" s="123"/>
      <c r="L108" s="124">
        <v>0</v>
      </c>
      <c r="M108" s="125">
        <v>10.5</v>
      </c>
      <c r="N108" s="174">
        <f>+M108/M105</f>
        <v>3.6407766990291267E-2</v>
      </c>
      <c r="O108" s="166" t="str">
        <f t="shared" si="17"/>
        <v xml:space="preserve"> - </v>
      </c>
      <c r="P108" s="25"/>
    </row>
    <row r="109" spans="2:16" x14ac:dyDescent="0.25">
      <c r="B109" s="22"/>
      <c r="C109" s="142" t="str">
        <f>+C74</f>
        <v>Corea del Sur</v>
      </c>
      <c r="D109" s="202"/>
      <c r="E109" s="152"/>
      <c r="F109" s="128">
        <v>2.1</v>
      </c>
      <c r="G109" s="165">
        <f>+F109/F109</f>
        <v>1</v>
      </c>
      <c r="H109" s="165" t="str">
        <f t="shared" si="16"/>
        <v xml:space="preserve"> - </v>
      </c>
      <c r="I109" s="8"/>
      <c r="J109" s="139" t="str">
        <f>+J74</f>
        <v>Alemania</v>
      </c>
      <c r="K109" s="203"/>
      <c r="L109" s="152">
        <v>103.4</v>
      </c>
      <c r="M109" s="128">
        <v>128.69999999999999</v>
      </c>
      <c r="N109" s="165">
        <f>+M109/M109</f>
        <v>1</v>
      </c>
      <c r="O109" s="165">
        <f t="shared" si="17"/>
        <v>0.24468085106382964</v>
      </c>
      <c r="P109" s="25"/>
    </row>
    <row r="110" spans="2:16" x14ac:dyDescent="0.25">
      <c r="B110" s="22"/>
      <c r="C110" s="118" t="s">
        <v>44</v>
      </c>
      <c r="D110" s="119"/>
      <c r="E110" s="120"/>
      <c r="F110" s="117">
        <v>2.1</v>
      </c>
      <c r="G110" s="166">
        <f>+F110/F109</f>
        <v>1</v>
      </c>
      <c r="H110" s="166" t="str">
        <f t="shared" si="16"/>
        <v xml:space="preserve"> - </v>
      </c>
      <c r="I110" s="8"/>
      <c r="J110" s="118" t="s">
        <v>51</v>
      </c>
      <c r="K110" s="119"/>
      <c r="L110" s="120">
        <v>82</v>
      </c>
      <c r="M110" s="117">
        <v>81.7</v>
      </c>
      <c r="N110" s="166">
        <f>+M110/M109</f>
        <v>0.63480963480963493</v>
      </c>
      <c r="O110" s="166">
        <f t="shared" si="17"/>
        <v>-3.6585365853658569E-3</v>
      </c>
      <c r="P110" s="25"/>
    </row>
    <row r="111" spans="2:16" x14ac:dyDescent="0.25">
      <c r="B111" s="22"/>
      <c r="C111" s="118"/>
      <c r="D111" s="119"/>
      <c r="E111" s="120"/>
      <c r="F111" s="117"/>
      <c r="G111" s="166">
        <f>+F111/F109</f>
        <v>0</v>
      </c>
      <c r="H111" s="166" t="str">
        <f t="shared" si="16"/>
        <v xml:space="preserve"> - </v>
      </c>
      <c r="I111" s="8"/>
      <c r="J111" s="118" t="s">
        <v>48</v>
      </c>
      <c r="K111" s="119"/>
      <c r="L111" s="120">
        <v>21.4</v>
      </c>
      <c r="M111" s="117">
        <v>46.8</v>
      </c>
      <c r="N111" s="166">
        <f>+M111/M109</f>
        <v>0.36363636363636365</v>
      </c>
      <c r="O111" s="166">
        <f t="shared" si="17"/>
        <v>1.1869158878504673</v>
      </c>
      <c r="P111" s="25"/>
    </row>
    <row r="112" spans="2:16" x14ac:dyDescent="0.25">
      <c r="B112" s="22"/>
      <c r="C112" s="19"/>
      <c r="D112" s="26"/>
      <c r="E112" s="19"/>
      <c r="F112" s="200"/>
      <c r="G112" s="171">
        <f>+F112/F109</f>
        <v>0</v>
      </c>
      <c r="H112" s="171" t="str">
        <f t="shared" si="16"/>
        <v xml:space="preserve"> - </v>
      </c>
      <c r="I112" s="8"/>
      <c r="J112" s="122" t="s">
        <v>50</v>
      </c>
      <c r="K112" s="123"/>
      <c r="L112" s="124"/>
      <c r="M112" s="125">
        <v>0.2</v>
      </c>
      <c r="N112" s="171">
        <f>+M112/M109</f>
        <v>1.5540015540015542E-3</v>
      </c>
      <c r="O112" s="171" t="str">
        <f t="shared" si="17"/>
        <v xml:space="preserve"> - </v>
      </c>
      <c r="P112" s="25"/>
    </row>
    <row r="113" spans="2:16" x14ac:dyDescent="0.25">
      <c r="B113" s="22"/>
      <c r="C113" s="90" t="s">
        <v>58</v>
      </c>
      <c r="D113" s="8"/>
      <c r="E113" s="34"/>
      <c r="F113" s="8"/>
      <c r="G113" s="8"/>
      <c r="H113" s="8"/>
      <c r="I113" s="8"/>
      <c r="J113" s="90" t="s">
        <v>58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10:M112">
    <sortCondition descending="1" ref="M110:M112"/>
  </sortState>
  <mergeCells count="25">
    <mergeCell ref="C98:H98"/>
    <mergeCell ref="C99:H99"/>
    <mergeCell ref="C100:D100"/>
    <mergeCell ref="J98:O98"/>
    <mergeCell ref="J99:O99"/>
    <mergeCell ref="J100:K100"/>
    <mergeCell ref="C33:O35"/>
    <mergeCell ref="C38:D38"/>
    <mergeCell ref="J38:K38"/>
    <mergeCell ref="C37:H37"/>
    <mergeCell ref="J37:O37"/>
    <mergeCell ref="C36:H36"/>
    <mergeCell ref="J36:O36"/>
    <mergeCell ref="C7:O8"/>
    <mergeCell ref="F11:G11"/>
    <mergeCell ref="F10:L10"/>
    <mergeCell ref="F9:L9"/>
    <mergeCell ref="B1:P1"/>
    <mergeCell ref="C66:O68"/>
    <mergeCell ref="C71:D71"/>
    <mergeCell ref="J71:K71"/>
    <mergeCell ref="C69:H69"/>
    <mergeCell ref="J69:O69"/>
    <mergeCell ref="C70:H70"/>
    <mergeCell ref="J70:O70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6" t="s">
        <v>176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7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US$ 2,349.1 millones, disminuyendo en -1.1% respecto al 2015. De otro lado el 64.6% de estas exportaciones fueron de tipo Tradicional en tanto las exportaciones No Tradicional representaron el 35.4%.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</row>
    <row r="8" spans="2:1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</row>
    <row r="9" spans="2:16" x14ac:dyDescent="0.25">
      <c r="B9" s="22"/>
      <c r="C9" s="8"/>
      <c r="D9" s="8"/>
      <c r="E9" s="8"/>
      <c r="F9" s="248" t="s">
        <v>32</v>
      </c>
      <c r="G9" s="248"/>
      <c r="H9" s="248"/>
      <c r="I9" s="248"/>
      <c r="J9" s="248"/>
      <c r="K9" s="248"/>
      <c r="L9" s="248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19</v>
      </c>
      <c r="G11" s="251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4" t="s">
        <v>10</v>
      </c>
      <c r="G12" s="75"/>
      <c r="H12" s="87">
        <f>SUM(H13:H21)</f>
        <v>716.80000000000007</v>
      </c>
      <c r="I12" s="88">
        <f>SUM(I13:I21)</f>
        <v>830.8</v>
      </c>
      <c r="J12" s="76">
        <f t="shared" ref="J12:J27" si="0">IFERROR(I12/I$27, " - ")</f>
        <v>0.35366736196841342</v>
      </c>
      <c r="K12" s="77">
        <f>IFERROR(I12/H12-1," - ")</f>
        <v>0.15904017857142838</v>
      </c>
      <c r="L12" s="78">
        <f>IFERROR(I12-H12, " - ")</f>
        <v>113.99999999999989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1" t="s">
        <v>11</v>
      </c>
      <c r="G13" s="59"/>
      <c r="H13" s="27">
        <v>656.1</v>
      </c>
      <c r="I13" s="65">
        <v>782.8</v>
      </c>
      <c r="J13" s="76">
        <f t="shared" si="0"/>
        <v>0.33323400451236646</v>
      </c>
      <c r="K13" s="69">
        <f t="shared" ref="K13:K27" si="1">IFERROR(I13/H13-1," - ")</f>
        <v>0.19311080627953037</v>
      </c>
      <c r="L13" s="71">
        <f t="shared" ref="L13:L27" si="2">IFERROR(I13-H13, " - ")</f>
        <v>126.69999999999993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1" t="s">
        <v>12</v>
      </c>
      <c r="G14" s="59"/>
      <c r="H14" s="27">
        <v>0.5</v>
      </c>
      <c r="I14" s="65">
        <v>0.5</v>
      </c>
      <c r="J14" s="81">
        <f t="shared" si="0"/>
        <v>2.1284747350048955E-4</v>
      </c>
      <c r="K14" s="68">
        <f t="shared" si="1"/>
        <v>0</v>
      </c>
      <c r="L14" s="72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1" t="s">
        <v>13</v>
      </c>
      <c r="G15" s="59"/>
      <c r="H15" s="27">
        <v>1</v>
      </c>
      <c r="I15" s="65">
        <v>0.6</v>
      </c>
      <c r="J15" s="81">
        <f t="shared" si="0"/>
        <v>2.5541696820058747E-4</v>
      </c>
      <c r="K15" s="68">
        <f t="shared" si="1"/>
        <v>-0.4</v>
      </c>
      <c r="L15" s="72">
        <f t="shared" si="2"/>
        <v>-0.4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1" t="s">
        <v>14</v>
      </c>
      <c r="G16" s="59"/>
      <c r="H16" s="27">
        <v>18.2</v>
      </c>
      <c r="I16" s="65">
        <v>8.9</v>
      </c>
      <c r="J16" s="81">
        <f t="shared" si="0"/>
        <v>3.7886850283087143E-3</v>
      </c>
      <c r="K16" s="68">
        <f t="shared" si="1"/>
        <v>-0.51098901098901095</v>
      </c>
      <c r="L16" s="72">
        <f t="shared" si="2"/>
        <v>-9.2999999999999989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1" t="s">
        <v>25</v>
      </c>
      <c r="G17" s="59"/>
      <c r="H17" s="27">
        <v>0.4</v>
      </c>
      <c r="I17" s="65">
        <v>0.3</v>
      </c>
      <c r="J17" s="81">
        <f t="shared" si="0"/>
        <v>1.2770848410029374E-4</v>
      </c>
      <c r="K17" s="68">
        <f t="shared" si="1"/>
        <v>-0.25000000000000011</v>
      </c>
      <c r="L17" s="72">
        <f t="shared" si="2"/>
        <v>-0.10000000000000003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1" t="s">
        <v>15</v>
      </c>
      <c r="G18" s="59"/>
      <c r="H18" s="27">
        <v>29.7</v>
      </c>
      <c r="I18" s="65">
        <v>26.2</v>
      </c>
      <c r="J18" s="81">
        <f t="shared" si="0"/>
        <v>1.1153207611425653E-2</v>
      </c>
      <c r="K18" s="68">
        <f t="shared" si="1"/>
        <v>-0.11784511784511786</v>
      </c>
      <c r="L18" s="72">
        <f t="shared" si="2"/>
        <v>-3.5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1" t="s">
        <v>16</v>
      </c>
      <c r="G19" s="59"/>
      <c r="H19" s="27">
        <v>9.4</v>
      </c>
      <c r="I19" s="65">
        <v>10.4</v>
      </c>
      <c r="J19" s="81">
        <f t="shared" si="0"/>
        <v>4.4272274488101832E-3</v>
      </c>
      <c r="K19" s="68">
        <f t="shared" si="1"/>
        <v>0.1063829787234043</v>
      </c>
      <c r="L19" s="72">
        <f t="shared" si="2"/>
        <v>1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1" t="s">
        <v>17</v>
      </c>
      <c r="G20" s="59"/>
      <c r="H20" s="27">
        <v>0.3</v>
      </c>
      <c r="I20" s="65">
        <v>0.2</v>
      </c>
      <c r="J20" s="81">
        <f t="shared" si="0"/>
        <v>8.5138989400195829E-5</v>
      </c>
      <c r="K20" s="68">
        <f t="shared" si="1"/>
        <v>-0.33333333333333326</v>
      </c>
      <c r="L20" s="72">
        <f t="shared" si="2"/>
        <v>-9.9999999999999978E-2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2" t="s">
        <v>18</v>
      </c>
      <c r="G21" s="60"/>
      <c r="H21" s="66">
        <v>1.2</v>
      </c>
      <c r="I21" s="67">
        <v>0.9</v>
      </c>
      <c r="J21" s="82">
        <f t="shared" si="0"/>
        <v>3.8312545230088121E-4</v>
      </c>
      <c r="K21" s="70">
        <f t="shared" si="1"/>
        <v>-0.25</v>
      </c>
      <c r="L21" s="73">
        <f t="shared" si="2"/>
        <v>-0.29999999999999993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4" t="s">
        <v>21</v>
      </c>
      <c r="G22" s="75"/>
      <c r="H22" s="87">
        <f>SUM(H23:H26)</f>
        <v>1658.1</v>
      </c>
      <c r="I22" s="88">
        <f>SUM(I23:I26)</f>
        <v>1518.3</v>
      </c>
      <c r="J22" s="79">
        <f t="shared" si="0"/>
        <v>0.64633263803158658</v>
      </c>
      <c r="K22" s="79">
        <f t="shared" si="1"/>
        <v>-8.4313370725529246E-2</v>
      </c>
      <c r="L22" s="80">
        <f t="shared" si="2"/>
        <v>-139.79999999999995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3" t="s">
        <v>22</v>
      </c>
      <c r="G23" s="64"/>
      <c r="H23" s="27">
        <v>49.3</v>
      </c>
      <c r="I23" s="65">
        <v>64.5</v>
      </c>
      <c r="J23" s="81">
        <f t="shared" si="0"/>
        <v>2.7457324081563154E-2</v>
      </c>
      <c r="K23" s="68">
        <f t="shared" si="1"/>
        <v>0.30831643002028408</v>
      </c>
      <c r="L23" s="72">
        <f t="shared" si="2"/>
        <v>15.200000000000003</v>
      </c>
      <c r="M23" s="89"/>
      <c r="N23" s="89"/>
      <c r="O23" s="8"/>
      <c r="P23" s="25"/>
    </row>
    <row r="24" spans="2:16" x14ac:dyDescent="0.25">
      <c r="B24" s="22"/>
      <c r="C24" s="8"/>
      <c r="D24" s="8"/>
      <c r="E24" s="8"/>
      <c r="F24" s="61" t="s">
        <v>23</v>
      </c>
      <c r="G24" s="59"/>
      <c r="H24" s="27">
        <v>1567.6</v>
      </c>
      <c r="I24" s="65">
        <v>1408.5</v>
      </c>
      <c r="J24" s="81">
        <f t="shared" si="0"/>
        <v>0.59959133285087907</v>
      </c>
      <c r="K24" s="68">
        <f t="shared" si="1"/>
        <v>-0.10149272773666751</v>
      </c>
      <c r="L24" s="72">
        <f t="shared" si="2"/>
        <v>-159.09999999999991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1" t="s">
        <v>24</v>
      </c>
      <c r="G25" s="59"/>
      <c r="H25" s="27">
        <v>41.2</v>
      </c>
      <c r="I25" s="65">
        <v>45.3</v>
      </c>
      <c r="J25" s="81">
        <f t="shared" si="0"/>
        <v>1.9283981099144351E-2</v>
      </c>
      <c r="K25" s="68">
        <f t="shared" si="1"/>
        <v>9.9514563106795961E-2</v>
      </c>
      <c r="L25" s="72">
        <f t="shared" si="2"/>
        <v>4.0999999999999943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2" t="s">
        <v>26</v>
      </c>
      <c r="G26" s="60"/>
      <c r="H26" s="66">
        <v>0</v>
      </c>
      <c r="I26" s="67">
        <v>0</v>
      </c>
      <c r="J26" s="82">
        <f t="shared" si="0"/>
        <v>0</v>
      </c>
      <c r="K26" s="70" t="str">
        <f t="shared" si="1"/>
        <v xml:space="preserve"> - </v>
      </c>
      <c r="L26" s="73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3"/>
      <c r="G27" s="84" t="s">
        <v>20</v>
      </c>
      <c r="H27" s="88">
        <f>+H22+H12</f>
        <v>2374.9</v>
      </c>
      <c r="I27" s="88">
        <f>+I22+I12</f>
        <v>2349.1</v>
      </c>
      <c r="J27" s="82">
        <f t="shared" si="0"/>
        <v>1</v>
      </c>
      <c r="K27" s="82">
        <f t="shared" si="1"/>
        <v>-1.0863615310118369E-2</v>
      </c>
      <c r="L27" s="80">
        <f t="shared" si="2"/>
        <v>-25.800000000000182</v>
      </c>
      <c r="M27" s="89"/>
      <c r="N27" s="89"/>
      <c r="O27" s="8"/>
      <c r="P27" s="25"/>
    </row>
    <row r="28" spans="2:16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62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7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",J48," con exportaciones por US$ ",FIXED(M48,1)," mil,  ",J40," por US$ ",FIXED(M40,1)," mil  y ",J53," por US$ ",FIXED(M53,1)," mil.")</f>
        <v>Los productos representativos en las exportaciones de tipo No Tradicional son: Espárragos (+conserva) con exportaciones de US$ 202,362.8 mil, Arándanos equivalente a US$ 179,323.5 mil  y  Paltas por US$ 111,283.3 mil. En tanto los principales productos exportados de tipo Tradicional son: Oro con exportaciones por US$ 1,383,678.6 mil,  Azúcar por US$ 63,004.4 mil  y Harina de pescado por US$ 44,119.6 mil.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</row>
    <row r="34" spans="2:16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</row>
    <row r="35" spans="2:16" x14ac:dyDescent="0.25">
      <c r="B35" s="22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"/>
    </row>
    <row r="36" spans="2:16" x14ac:dyDescent="0.25">
      <c r="B36" s="22"/>
      <c r="C36" s="252" t="s">
        <v>60</v>
      </c>
      <c r="D36" s="252"/>
      <c r="E36" s="252"/>
      <c r="F36" s="252"/>
      <c r="G36" s="252"/>
      <c r="H36" s="252"/>
      <c r="I36" s="92"/>
      <c r="J36" s="252" t="s">
        <v>61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59</v>
      </c>
      <c r="D37" s="253"/>
      <c r="E37" s="253"/>
      <c r="F37" s="253"/>
      <c r="G37" s="253"/>
      <c r="H37" s="253"/>
      <c r="I37" s="8"/>
      <c r="J37" s="253" t="s">
        <v>59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19</v>
      </c>
      <c r="D38" s="251"/>
      <c r="E38" s="85">
        <v>2015</v>
      </c>
      <c r="F38" s="86">
        <v>2016</v>
      </c>
      <c r="G38" s="86" t="s">
        <v>27</v>
      </c>
      <c r="H38" s="86" t="s">
        <v>28</v>
      </c>
      <c r="I38" s="8"/>
      <c r="J38" s="250" t="s">
        <v>19</v>
      </c>
      <c r="K38" s="251"/>
      <c r="L38" s="85">
        <v>2015</v>
      </c>
      <c r="M38" s="86">
        <v>2016</v>
      </c>
      <c r="N38" s="86" t="s">
        <v>27</v>
      </c>
      <c r="O38" s="86" t="s">
        <v>28</v>
      </c>
      <c r="P38" s="25"/>
    </row>
    <row r="39" spans="2:16" x14ac:dyDescent="0.25">
      <c r="B39" s="22"/>
      <c r="C39" s="139" t="s">
        <v>11</v>
      </c>
      <c r="D39" s="140"/>
      <c r="E39" s="152">
        <v>656054.78079999972</v>
      </c>
      <c r="F39" s="128">
        <v>782797.32880000048</v>
      </c>
      <c r="G39" s="148">
        <f>+F39/F$59</f>
        <v>0.94224095436628497</v>
      </c>
      <c r="H39" s="141">
        <f>IFERROR(F39/E39-1," - ")</f>
        <v>0.19318897096588428</v>
      </c>
      <c r="I39" s="8"/>
      <c r="J39" s="97" t="s">
        <v>22</v>
      </c>
      <c r="K39" s="98"/>
      <c r="L39" s="104">
        <v>49279.167000000001</v>
      </c>
      <c r="M39" s="105">
        <v>64454.086000000003</v>
      </c>
      <c r="N39" s="106">
        <f>+M39/M$59</f>
        <v>4.245040472531611E-2</v>
      </c>
      <c r="O39" s="107">
        <f>IFERROR(M39/L39-1," - ")</f>
        <v>0.30793781477677973</v>
      </c>
      <c r="P39" s="25"/>
    </row>
    <row r="40" spans="2:16" x14ac:dyDescent="0.25">
      <c r="B40" s="22"/>
      <c r="C40" s="118" t="s">
        <v>78</v>
      </c>
      <c r="D40" s="137"/>
      <c r="E40" s="120">
        <v>207889.96827999956</v>
      </c>
      <c r="F40" s="117">
        <v>202362.82129999989</v>
      </c>
      <c r="G40" s="121">
        <f t="shared" ref="G40:G59" si="3">+F40/F$59</f>
        <v>0.24358097665236406</v>
      </c>
      <c r="H40" s="121">
        <f t="shared" ref="H40:H59" si="4">IFERROR(F40/E40-1," - ")</f>
        <v>-2.6586886446369307E-2</v>
      </c>
      <c r="I40" s="8"/>
      <c r="J40" s="95" t="s">
        <v>49</v>
      </c>
      <c r="K40" s="93"/>
      <c r="L40" s="108">
        <v>40412.221000000005</v>
      </c>
      <c r="M40" s="117">
        <v>63004.366000000002</v>
      </c>
      <c r="N40" s="109">
        <f t="shared" ref="N40:N59" si="5">+M40/M$59</f>
        <v>4.1495597907663224E-2</v>
      </c>
      <c r="O40" s="109">
        <f t="shared" ref="O40:O59" si="6">IFERROR(M40/L40-1," - ")</f>
        <v>0.55904239957511859</v>
      </c>
      <c r="P40" s="25"/>
    </row>
    <row r="41" spans="2:16" x14ac:dyDescent="0.25">
      <c r="B41" s="22"/>
      <c r="C41" s="118" t="s">
        <v>71</v>
      </c>
      <c r="D41" s="137"/>
      <c r="E41" s="120">
        <v>84831.158519999852</v>
      </c>
      <c r="F41" s="117">
        <v>179323.48952000018</v>
      </c>
      <c r="G41" s="121">
        <f t="shared" si="3"/>
        <v>0.2158488917746258</v>
      </c>
      <c r="H41" s="121">
        <f t="shared" si="4"/>
        <v>1.1138870746144853</v>
      </c>
      <c r="I41" s="8"/>
      <c r="J41" s="95" t="s">
        <v>63</v>
      </c>
      <c r="K41" s="93"/>
      <c r="L41" s="108">
        <v>25.791999999999998</v>
      </c>
      <c r="M41" s="117">
        <v>128.92700000000002</v>
      </c>
      <c r="N41" s="109">
        <f t="shared" si="5"/>
        <v>8.4913209847096898E-5</v>
      </c>
      <c r="O41" s="109">
        <f t="shared" si="6"/>
        <v>3.9987205334987603</v>
      </c>
      <c r="P41" s="25"/>
    </row>
    <row r="42" spans="2:16" x14ac:dyDescent="0.25">
      <c r="B42" s="22"/>
      <c r="C42" s="118" t="s">
        <v>70</v>
      </c>
      <c r="D42" s="137"/>
      <c r="E42" s="120">
        <v>84971.703599999921</v>
      </c>
      <c r="F42" s="117">
        <v>111283.26874000013</v>
      </c>
      <c r="G42" s="121">
        <f t="shared" si="3"/>
        <v>0.13394993759536372</v>
      </c>
      <c r="H42" s="121">
        <f t="shared" si="4"/>
        <v>0.3096509075993179</v>
      </c>
      <c r="I42" s="8"/>
      <c r="J42" s="95" t="s">
        <v>64</v>
      </c>
      <c r="K42" s="93"/>
      <c r="L42" s="108">
        <v>8830.6069999999982</v>
      </c>
      <c r="M42" s="117">
        <v>1320.7929999999997</v>
      </c>
      <c r="N42" s="109">
        <f t="shared" si="5"/>
        <v>8.6989360780578633E-4</v>
      </c>
      <c r="O42" s="109">
        <f t="shared" si="6"/>
        <v>-0.85043010067144875</v>
      </c>
      <c r="P42" s="25"/>
    </row>
    <row r="43" spans="2:16" x14ac:dyDescent="0.25">
      <c r="B43" s="22"/>
      <c r="C43" s="118" t="s">
        <v>72</v>
      </c>
      <c r="D43" s="137"/>
      <c r="E43" s="120">
        <v>70550.077999999994</v>
      </c>
      <c r="F43" s="117">
        <v>88364.939999999944</v>
      </c>
      <c r="G43" s="121">
        <f t="shared" si="3"/>
        <v>0.1063635021925223</v>
      </c>
      <c r="H43" s="121">
        <f t="shared" si="4"/>
        <v>0.25251371089908581</v>
      </c>
      <c r="I43" s="8"/>
      <c r="J43" s="103" t="s">
        <v>65</v>
      </c>
      <c r="K43" s="94"/>
      <c r="L43" s="110">
        <v>10.547000000000001</v>
      </c>
      <c r="M43" s="125"/>
      <c r="N43" s="111">
        <f t="shared" si="5"/>
        <v>0</v>
      </c>
      <c r="O43" s="111">
        <f t="shared" si="6"/>
        <v>-1</v>
      </c>
      <c r="P43" s="25"/>
    </row>
    <row r="44" spans="2:16" x14ac:dyDescent="0.25">
      <c r="B44" s="22"/>
      <c r="C44" s="118" t="s">
        <v>73</v>
      </c>
      <c r="D44" s="137"/>
      <c r="E44" s="120">
        <v>49744.233540000081</v>
      </c>
      <c r="F44" s="117">
        <v>47873.659500000082</v>
      </c>
      <c r="G44" s="121">
        <f t="shared" si="3"/>
        <v>5.7624778415425036E-2</v>
      </c>
      <c r="H44" s="121">
        <f t="shared" si="4"/>
        <v>-3.7603836804437685E-2</v>
      </c>
      <c r="I44" s="8"/>
      <c r="J44" s="97" t="s">
        <v>23</v>
      </c>
      <c r="K44" s="98"/>
      <c r="L44" s="104">
        <v>1567611.2199999993</v>
      </c>
      <c r="M44" s="128">
        <v>1408538.2009999997</v>
      </c>
      <c r="N44" s="106">
        <f t="shared" si="5"/>
        <v>0.92768388188017492</v>
      </c>
      <c r="O44" s="106">
        <f t="shared" si="6"/>
        <v>-0.10147478977600055</v>
      </c>
      <c r="P44" s="25"/>
    </row>
    <row r="45" spans="2:16" x14ac:dyDescent="0.25">
      <c r="B45" s="22"/>
      <c r="C45" s="118" t="s">
        <v>75</v>
      </c>
      <c r="D45" s="137"/>
      <c r="E45" s="120">
        <v>20903.209039999991</v>
      </c>
      <c r="F45" s="117">
        <v>27131.820800000052</v>
      </c>
      <c r="G45" s="121">
        <f t="shared" si="3"/>
        <v>3.2658150179787702E-2</v>
      </c>
      <c r="H45" s="121">
        <f t="shared" si="4"/>
        <v>0.29797394974528113</v>
      </c>
      <c r="I45" s="8"/>
      <c r="J45" s="95" t="s">
        <v>51</v>
      </c>
      <c r="K45" s="93"/>
      <c r="L45" s="108">
        <v>30603.816999999999</v>
      </c>
      <c r="M45" s="117">
        <v>20724.685000000001</v>
      </c>
      <c r="N45" s="109">
        <f t="shared" si="5"/>
        <v>1.3649580975435567E-2</v>
      </c>
      <c r="O45" s="109">
        <f t="shared" si="6"/>
        <v>-0.32280718447636769</v>
      </c>
      <c r="P45" s="25"/>
    </row>
    <row r="46" spans="2:16" x14ac:dyDescent="0.25">
      <c r="B46" s="22"/>
      <c r="C46" s="118" t="s">
        <v>74</v>
      </c>
      <c r="D46" s="137"/>
      <c r="E46" s="120">
        <v>29544.829109999988</v>
      </c>
      <c r="F46" s="117">
        <v>25372.724510000095</v>
      </c>
      <c r="G46" s="121">
        <f t="shared" si="3"/>
        <v>3.0540753369488634E-2</v>
      </c>
      <c r="H46" s="121">
        <f t="shared" si="4"/>
        <v>-0.14121268342648052</v>
      </c>
      <c r="I46" s="8"/>
      <c r="J46" s="95" t="s">
        <v>52</v>
      </c>
      <c r="K46" s="93"/>
      <c r="L46" s="108">
        <v>705.53099999999995</v>
      </c>
      <c r="M46" s="117"/>
      <c r="N46" s="109">
        <f t="shared" si="5"/>
        <v>0</v>
      </c>
      <c r="O46" s="109">
        <f t="shared" si="6"/>
        <v>-1</v>
      </c>
      <c r="P46" s="25"/>
    </row>
    <row r="47" spans="2:16" x14ac:dyDescent="0.25">
      <c r="B47" s="22"/>
      <c r="C47" s="118"/>
      <c r="D47" s="137"/>
      <c r="E47" s="120"/>
      <c r="F47" s="117"/>
      <c r="G47" s="121">
        <f t="shared" si="3"/>
        <v>0</v>
      </c>
      <c r="H47" s="121" t="str">
        <f t="shared" si="4"/>
        <v xml:space="preserve"> - </v>
      </c>
      <c r="I47" s="8"/>
      <c r="J47" s="95" t="s">
        <v>66</v>
      </c>
      <c r="K47" s="93"/>
      <c r="L47" s="108">
        <v>1132.6039999999998</v>
      </c>
      <c r="M47" s="117">
        <v>2351.5030000000002</v>
      </c>
      <c r="N47" s="109">
        <f t="shared" si="5"/>
        <v>1.5487343046458686E-3</v>
      </c>
      <c r="O47" s="109">
        <f t="shared" si="6"/>
        <v>1.0761916786449639</v>
      </c>
      <c r="P47" s="25"/>
    </row>
    <row r="48" spans="2:16" x14ac:dyDescent="0.25">
      <c r="B48" s="22"/>
      <c r="C48" s="149" t="s">
        <v>12</v>
      </c>
      <c r="D48" s="150"/>
      <c r="E48" s="153">
        <v>530.38364999999999</v>
      </c>
      <c r="F48" s="156">
        <v>459.94125000000008</v>
      </c>
      <c r="G48" s="151">
        <f t="shared" si="3"/>
        <v>5.5362412007303448E-4</v>
      </c>
      <c r="H48" s="151">
        <f t="shared" si="4"/>
        <v>-0.13281404884935633</v>
      </c>
      <c r="I48" s="8"/>
      <c r="J48" s="95" t="s">
        <v>55</v>
      </c>
      <c r="K48" s="93"/>
      <c r="L48" s="108">
        <v>1533347.9089999993</v>
      </c>
      <c r="M48" s="117">
        <v>1383678.6159999997</v>
      </c>
      <c r="N48" s="109">
        <f t="shared" si="5"/>
        <v>0.91131099522480608</v>
      </c>
      <c r="O48" s="109">
        <f t="shared" si="6"/>
        <v>-9.7609480615269639E-2</v>
      </c>
      <c r="P48" s="25"/>
    </row>
    <row r="49" spans="2:16" x14ac:dyDescent="0.25">
      <c r="B49" s="22"/>
      <c r="C49" s="145" t="s">
        <v>13</v>
      </c>
      <c r="D49" s="146"/>
      <c r="E49" s="154">
        <v>962.16499999999996</v>
      </c>
      <c r="F49" s="157">
        <v>575.64709999999991</v>
      </c>
      <c r="G49" s="147">
        <f t="shared" si="3"/>
        <v>6.9289744985928962E-4</v>
      </c>
      <c r="H49" s="147">
        <f t="shared" si="4"/>
        <v>-0.4017168572957861</v>
      </c>
      <c r="I49" s="8"/>
      <c r="J49" s="95" t="s">
        <v>67</v>
      </c>
      <c r="K49" s="93"/>
      <c r="L49" s="108">
        <v>1258.1030000000001</v>
      </c>
      <c r="M49" s="117">
        <v>682.55600000000004</v>
      </c>
      <c r="N49" s="109">
        <f t="shared" si="5"/>
        <v>4.4954137504475455E-4</v>
      </c>
      <c r="O49" s="109">
        <f t="shared" si="6"/>
        <v>-0.45747208296935937</v>
      </c>
      <c r="P49" s="25"/>
    </row>
    <row r="50" spans="2:16" x14ac:dyDescent="0.25">
      <c r="B50" s="22"/>
      <c r="C50" s="139" t="s">
        <v>14</v>
      </c>
      <c r="D50" s="140"/>
      <c r="E50" s="152">
        <v>18170.143799999998</v>
      </c>
      <c r="F50" s="128">
        <v>8935.235499999997</v>
      </c>
      <c r="G50" s="148">
        <f t="shared" si="3"/>
        <v>1.075520382512514E-2</v>
      </c>
      <c r="H50" s="148">
        <f t="shared" si="4"/>
        <v>-0.5082462968730056</v>
      </c>
      <c r="I50" s="8"/>
      <c r="J50" s="95" t="s">
        <v>66</v>
      </c>
      <c r="K50" s="93"/>
      <c r="L50" s="108">
        <v>450.14699999999999</v>
      </c>
      <c r="M50" s="117">
        <v>1100.8410000000001</v>
      </c>
      <c r="N50" s="109">
        <f t="shared" si="5"/>
        <v>7.2503000024267989E-4</v>
      </c>
      <c r="O50" s="109">
        <f t="shared" si="6"/>
        <v>1.4455144652746772</v>
      </c>
      <c r="P50" s="25"/>
    </row>
    <row r="51" spans="2:16" x14ac:dyDescent="0.25">
      <c r="B51" s="22"/>
      <c r="C51" s="122" t="s">
        <v>76</v>
      </c>
      <c r="D51" s="138"/>
      <c r="E51" s="124">
        <v>17267.526999999998</v>
      </c>
      <c r="F51" s="125">
        <v>8932.0989999999965</v>
      </c>
      <c r="G51" s="126">
        <f t="shared" si="3"/>
        <v>1.0751428468919081E-2</v>
      </c>
      <c r="H51" s="126">
        <f t="shared" si="4"/>
        <v>-0.48272274310038732</v>
      </c>
      <c r="I51" s="8"/>
      <c r="J51" s="97" t="s">
        <v>24</v>
      </c>
      <c r="K51" s="135"/>
      <c r="L51" s="104">
        <v>41208.766999999985</v>
      </c>
      <c r="M51" s="128">
        <v>45342.91</v>
      </c>
      <c r="N51" s="106">
        <f t="shared" si="5"/>
        <v>2.9863504401002338E-2</v>
      </c>
      <c r="O51" s="106">
        <f t="shared" si="6"/>
        <v>0.10032192906912307</v>
      </c>
      <c r="P51" s="25"/>
    </row>
    <row r="52" spans="2:16" x14ac:dyDescent="0.25">
      <c r="B52" s="22"/>
      <c r="C52" s="139" t="s">
        <v>16</v>
      </c>
      <c r="D52" s="140"/>
      <c r="E52" s="152">
        <v>9377.9614999999994</v>
      </c>
      <c r="F52" s="128">
        <v>10386.657300000001</v>
      </c>
      <c r="G52" s="148">
        <f t="shared" si="3"/>
        <v>1.2502257643150423E-2</v>
      </c>
      <c r="H52" s="148">
        <f t="shared" si="4"/>
        <v>0.10756024110357054</v>
      </c>
      <c r="I52" s="8"/>
      <c r="J52" s="95" t="s">
        <v>68</v>
      </c>
      <c r="K52" s="133"/>
      <c r="L52" s="108"/>
      <c r="M52" s="65">
        <v>1223.2639999999999</v>
      </c>
      <c r="N52" s="109">
        <f t="shared" si="5"/>
        <v>8.0565958046335611E-4</v>
      </c>
      <c r="O52" s="109" t="str">
        <f t="shared" si="6"/>
        <v xml:space="preserve"> - </v>
      </c>
      <c r="P52" s="25"/>
    </row>
    <row r="53" spans="2:16" x14ac:dyDescent="0.25">
      <c r="B53" s="22"/>
      <c r="C53" s="122" t="s">
        <v>64</v>
      </c>
      <c r="D53" s="138"/>
      <c r="E53" s="124">
        <v>4188.1980000000003</v>
      </c>
      <c r="F53" s="125">
        <v>6005.9910000000009</v>
      </c>
      <c r="G53" s="126">
        <f t="shared" si="3"/>
        <v>7.229317836879307E-3</v>
      </c>
      <c r="H53" s="126">
        <f t="shared" si="4"/>
        <v>0.43402747434576883</v>
      </c>
      <c r="I53" s="8"/>
      <c r="J53" s="103" t="s">
        <v>57</v>
      </c>
      <c r="K53" s="134"/>
      <c r="L53" s="110">
        <v>41208.766999999985</v>
      </c>
      <c r="M53" s="67">
        <v>44119.646000000001</v>
      </c>
      <c r="N53" s="111">
        <f t="shared" si="5"/>
        <v>2.905784482053898E-2</v>
      </c>
      <c r="O53" s="111">
        <f t="shared" si="6"/>
        <v>7.0637371897101842E-2</v>
      </c>
      <c r="P53" s="25"/>
    </row>
    <row r="54" spans="2:16" x14ac:dyDescent="0.25">
      <c r="B54" s="22"/>
      <c r="C54" s="142" t="s">
        <v>25</v>
      </c>
      <c r="D54" s="144"/>
      <c r="E54" s="155">
        <v>436.10599999999999</v>
      </c>
      <c r="F54" s="129">
        <v>299.28100000000001</v>
      </c>
      <c r="G54" s="143">
        <f t="shared" si="3"/>
        <v>3.6023987907059392E-4</v>
      </c>
      <c r="H54" s="143">
        <f t="shared" si="4"/>
        <v>-0.31374253048570755</v>
      </c>
      <c r="I54" s="8"/>
      <c r="J54" s="97" t="s">
        <v>26</v>
      </c>
      <c r="K54" s="136"/>
      <c r="L54" s="104">
        <v>12.359</v>
      </c>
      <c r="M54" s="105">
        <v>3.3540000000000001</v>
      </c>
      <c r="N54" s="106">
        <f t="shared" si="5"/>
        <v>2.208993506613533E-6</v>
      </c>
      <c r="O54" s="106">
        <f t="shared" si="6"/>
        <v>-0.72861882029290392</v>
      </c>
      <c r="P54" s="25"/>
    </row>
    <row r="55" spans="2:16" x14ac:dyDescent="0.25">
      <c r="B55" s="22"/>
      <c r="C55" s="139" t="s">
        <v>15</v>
      </c>
      <c r="D55" s="140"/>
      <c r="E55" s="152">
        <v>29657.367920000015</v>
      </c>
      <c r="F55" s="128">
        <v>26181.206210000004</v>
      </c>
      <c r="G55" s="148">
        <f t="shared" si="3"/>
        <v>3.1513910201491857E-2</v>
      </c>
      <c r="H55" s="148">
        <f t="shared" si="4"/>
        <v>-0.11721072886093153</v>
      </c>
      <c r="I55" s="8"/>
      <c r="J55" s="95" t="s">
        <v>69</v>
      </c>
      <c r="K55" s="133"/>
      <c r="L55" s="108">
        <v>12.359</v>
      </c>
      <c r="M55" s="65">
        <v>3.3540000000000001</v>
      </c>
      <c r="N55" s="109">
        <f t="shared" si="5"/>
        <v>2.208993506613533E-6</v>
      </c>
      <c r="O55" s="109">
        <f t="shared" si="6"/>
        <v>-0.72861882029290392</v>
      </c>
      <c r="P55" s="25"/>
    </row>
    <row r="56" spans="2:16" x14ac:dyDescent="0.25">
      <c r="B56" s="22"/>
      <c r="C56" s="122" t="s">
        <v>77</v>
      </c>
      <c r="D56" s="138"/>
      <c r="E56" s="124">
        <v>27171.869000000013</v>
      </c>
      <c r="F56" s="125">
        <v>23137.017</v>
      </c>
      <c r="G56" s="126">
        <f t="shared" si="3"/>
        <v>2.7849667055824711E-2</v>
      </c>
      <c r="H56" s="126">
        <f t="shared" si="4"/>
        <v>-0.14849372341667078</v>
      </c>
      <c r="I56" s="8"/>
      <c r="J56" s="95"/>
      <c r="K56" s="133"/>
      <c r="L56" s="108"/>
      <c r="M56" s="65"/>
      <c r="N56" s="109"/>
      <c r="O56" s="109"/>
      <c r="P56" s="25"/>
    </row>
    <row r="57" spans="2:16" x14ac:dyDescent="0.25">
      <c r="B57" s="22"/>
      <c r="C57" s="145" t="s">
        <v>17</v>
      </c>
      <c r="D57" s="146"/>
      <c r="E57" s="154">
        <v>292.07</v>
      </c>
      <c r="F57" s="157">
        <v>209.63199999999998</v>
      </c>
      <c r="G57" s="147">
        <f t="shared" si="3"/>
        <v>2.5233077385242208E-4</v>
      </c>
      <c r="H57" s="147">
        <f t="shared" si="4"/>
        <v>-0.28225425411716376</v>
      </c>
      <c r="I57" s="8"/>
      <c r="J57" s="95"/>
      <c r="K57" s="133"/>
      <c r="L57" s="108"/>
      <c r="M57" s="65"/>
      <c r="N57" s="109"/>
      <c r="O57" s="109"/>
      <c r="P57" s="25"/>
    </row>
    <row r="58" spans="2:16" x14ac:dyDescent="0.25">
      <c r="B58" s="22"/>
      <c r="C58" s="145" t="s">
        <v>18</v>
      </c>
      <c r="D58" s="146"/>
      <c r="E58" s="154">
        <v>1176.57</v>
      </c>
      <c r="F58" s="157">
        <v>937.60599999999999</v>
      </c>
      <c r="G58" s="147">
        <f t="shared" si="3"/>
        <v>1.1285817410923622E-3</v>
      </c>
      <c r="H58" s="147">
        <f t="shared" si="4"/>
        <v>-0.20310223786090076</v>
      </c>
      <c r="I58" s="8"/>
      <c r="J58" s="103"/>
      <c r="K58" s="134"/>
      <c r="L58" s="110"/>
      <c r="M58" s="67"/>
      <c r="N58" s="111"/>
      <c r="O58" s="111"/>
      <c r="P58" s="25"/>
    </row>
    <row r="59" spans="2:16" x14ac:dyDescent="0.25">
      <c r="B59" s="22"/>
      <c r="C59" s="130" t="s">
        <v>10</v>
      </c>
      <c r="D59" s="131"/>
      <c r="E59" s="115">
        <v>716657.54866999947</v>
      </c>
      <c r="F59" s="115">
        <v>830782.53516000044</v>
      </c>
      <c r="G59" s="82">
        <f t="shared" si="3"/>
        <v>1</v>
      </c>
      <c r="H59" s="132">
        <f t="shared" si="4"/>
        <v>0.15924619325059575</v>
      </c>
      <c r="I59" s="8"/>
      <c r="J59" s="130" t="s">
        <v>21</v>
      </c>
      <c r="K59" s="131"/>
      <c r="L59" s="115">
        <v>1658111.5129999991</v>
      </c>
      <c r="M59" s="115">
        <v>1518338.5509999997</v>
      </c>
      <c r="N59" s="82">
        <f t="shared" si="5"/>
        <v>1</v>
      </c>
      <c r="O59" s="132">
        <f t="shared" si="6"/>
        <v>-8.4296478797804109E-2</v>
      </c>
      <c r="P59" s="25"/>
    </row>
    <row r="60" spans="2:16" x14ac:dyDescent="0.25">
      <c r="B60" s="22"/>
      <c r="C60" s="90" t="s">
        <v>58</v>
      </c>
      <c r="D60" s="8"/>
      <c r="E60" s="34"/>
      <c r="F60" s="8"/>
      <c r="G60" s="8"/>
      <c r="H60" s="8"/>
      <c r="I60" s="8"/>
      <c r="J60" s="90" t="s">
        <v>58</v>
      </c>
      <c r="K60" s="8"/>
      <c r="L60" s="8"/>
      <c r="M60" s="8"/>
      <c r="N60" s="8"/>
      <c r="O60" s="8"/>
      <c r="P60" s="25"/>
    </row>
    <row r="61" spans="2:16" x14ac:dyDescent="0.25">
      <c r="B61" s="22"/>
      <c r="C61" s="90"/>
      <c r="D61" s="8"/>
      <c r="E61" s="34"/>
      <c r="F61" s="8"/>
      <c r="G61" s="8"/>
      <c r="H61" s="8"/>
      <c r="I61" s="8"/>
      <c r="J61" s="90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111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7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US$ 304.2 millones, seguido de Países Bajos por US$ 111.2 millones y Ecuador por US$ 100.6 millones, como los principales. En tanto los principales destinos para las exportaciones Tradicionales son: Suiza con exportaciones por US$ 876.3 millones, seguido deCanadá por US$ 225.1 millones y Reino Unido por US$ 109.0 millones.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5"/>
    </row>
    <row r="67" spans="2:16" x14ac:dyDescent="0.25">
      <c r="B67" s="22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5"/>
    </row>
    <row r="68" spans="2:16" x14ac:dyDescent="0.25">
      <c r="B68" s="2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5"/>
    </row>
    <row r="69" spans="2:16" x14ac:dyDescent="0.25">
      <c r="B69" s="22"/>
      <c r="C69" s="252" t="s">
        <v>112</v>
      </c>
      <c r="D69" s="252"/>
      <c r="E69" s="252"/>
      <c r="F69" s="252"/>
      <c r="G69" s="252"/>
      <c r="H69" s="252"/>
      <c r="I69" s="189"/>
      <c r="J69" s="252" t="s">
        <v>113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31</v>
      </c>
      <c r="D70" s="253"/>
      <c r="E70" s="253"/>
      <c r="F70" s="253"/>
      <c r="G70" s="253"/>
      <c r="H70" s="253"/>
      <c r="I70" s="8"/>
      <c r="J70" s="253" t="s">
        <v>31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125</v>
      </c>
      <c r="D71" s="251"/>
      <c r="E71" s="85">
        <v>2015</v>
      </c>
      <c r="F71" s="86">
        <v>2016</v>
      </c>
      <c r="G71" s="86" t="s">
        <v>27</v>
      </c>
      <c r="H71" s="86" t="s">
        <v>28</v>
      </c>
      <c r="I71" s="8"/>
      <c r="J71" s="250" t="s">
        <v>19</v>
      </c>
      <c r="K71" s="251"/>
      <c r="L71" s="85">
        <v>2015</v>
      </c>
      <c r="M71" s="86">
        <v>2016</v>
      </c>
      <c r="N71" s="86" t="s">
        <v>27</v>
      </c>
      <c r="O71" s="86" t="s">
        <v>28</v>
      </c>
      <c r="P71" s="25"/>
    </row>
    <row r="72" spans="2:16" x14ac:dyDescent="0.25">
      <c r="B72" s="22"/>
      <c r="C72" s="194" t="s">
        <v>118</v>
      </c>
      <c r="D72" s="195"/>
      <c r="E72" s="198">
        <v>260.89999999999998</v>
      </c>
      <c r="F72" s="196">
        <v>304.2</v>
      </c>
      <c r="G72" s="199">
        <f t="shared" ref="G72:G85" si="7">+F72/F$90</f>
        <v>0.36615310544053925</v>
      </c>
      <c r="H72" s="197">
        <f>IFERROR(F72/E72-1," - ")</f>
        <v>0.16596397087006531</v>
      </c>
      <c r="I72" s="3"/>
      <c r="J72" s="194" t="s">
        <v>127</v>
      </c>
      <c r="K72" s="195"/>
      <c r="L72" s="198">
        <v>929.3</v>
      </c>
      <c r="M72" s="196">
        <v>876.3</v>
      </c>
      <c r="N72" s="199">
        <f t="shared" ref="N72:N85" si="8">+M72/M$90</f>
        <v>0.5771586642955937</v>
      </c>
      <c r="O72" s="197">
        <f>IFERROR(M72/L72-1," - ")</f>
        <v>-5.7032174755192067E-2</v>
      </c>
      <c r="P72" s="25"/>
    </row>
    <row r="73" spans="2:16" x14ac:dyDescent="0.25">
      <c r="B73" s="22"/>
      <c r="C73" s="118" t="s">
        <v>114</v>
      </c>
      <c r="D73" s="119"/>
      <c r="E73" s="158">
        <v>86.4</v>
      </c>
      <c r="F73" s="117">
        <v>111.2</v>
      </c>
      <c r="G73" s="174">
        <f t="shared" si="7"/>
        <v>0.13384689455946078</v>
      </c>
      <c r="H73" s="166">
        <f t="shared" ref="H73:H90" si="9">IFERROR(F73/E73-1," - ")</f>
        <v>0.28703703703703698</v>
      </c>
      <c r="I73" s="3"/>
      <c r="J73" s="118" t="s">
        <v>115</v>
      </c>
      <c r="K73" s="119"/>
      <c r="L73" s="158">
        <v>341.3</v>
      </c>
      <c r="M73" s="117">
        <v>225.1</v>
      </c>
      <c r="N73" s="174">
        <f t="shared" si="8"/>
        <v>0.14825792004215241</v>
      </c>
      <c r="O73" s="166">
        <f t="shared" ref="O73:O90" si="10">IFERROR(M73/L73-1," - ")</f>
        <v>-0.34046293583357756</v>
      </c>
      <c r="P73" s="25"/>
    </row>
    <row r="74" spans="2:16" x14ac:dyDescent="0.25">
      <c r="B74" s="22"/>
      <c r="C74" s="118" t="s">
        <v>124</v>
      </c>
      <c r="D74" s="119"/>
      <c r="E74" s="158">
        <v>94.7</v>
      </c>
      <c r="F74" s="117">
        <v>100.6</v>
      </c>
      <c r="G74" s="174">
        <f t="shared" si="7"/>
        <v>0.12108810784785749</v>
      </c>
      <c r="H74" s="166">
        <f t="shared" si="9"/>
        <v>6.2302006335797078E-2</v>
      </c>
      <c r="I74" s="3"/>
      <c r="J74" s="118" t="s">
        <v>129</v>
      </c>
      <c r="K74" s="119"/>
      <c r="L74" s="158">
        <v>138.69999999999999</v>
      </c>
      <c r="M74" s="117">
        <v>109</v>
      </c>
      <c r="N74" s="174">
        <f t="shared" si="8"/>
        <v>7.1790818678785492E-2</v>
      </c>
      <c r="O74" s="166">
        <f t="shared" si="10"/>
        <v>-0.21413121845710159</v>
      </c>
      <c r="P74" s="25"/>
    </row>
    <row r="75" spans="2:16" x14ac:dyDescent="0.25">
      <c r="B75" s="22"/>
      <c r="C75" s="118" t="s">
        <v>128</v>
      </c>
      <c r="D75" s="119"/>
      <c r="E75" s="158">
        <v>84.4</v>
      </c>
      <c r="F75" s="117">
        <v>99.9</v>
      </c>
      <c r="G75" s="174">
        <f t="shared" si="7"/>
        <v>0.12024554646124219</v>
      </c>
      <c r="H75" s="166">
        <f t="shared" si="9"/>
        <v>0.18364928909952605</v>
      </c>
      <c r="I75" s="3"/>
      <c r="J75" s="118" t="s">
        <v>118</v>
      </c>
      <c r="K75" s="119"/>
      <c r="L75" s="158">
        <v>42.3</v>
      </c>
      <c r="M75" s="117">
        <v>65.5</v>
      </c>
      <c r="N75" s="174">
        <f t="shared" si="8"/>
        <v>4.3140354343673845E-2</v>
      </c>
      <c r="O75" s="166">
        <f t="shared" si="10"/>
        <v>0.5484633569739954</v>
      </c>
      <c r="P75" s="25"/>
    </row>
    <row r="76" spans="2:16" x14ac:dyDescent="0.25">
      <c r="B76" s="22"/>
      <c r="C76" s="118" t="s">
        <v>123</v>
      </c>
      <c r="D76" s="119"/>
      <c r="E76" s="158">
        <v>44.2</v>
      </c>
      <c r="F76" s="117">
        <v>45.9</v>
      </c>
      <c r="G76" s="174">
        <f t="shared" si="7"/>
        <v>5.5247953779489649E-2</v>
      </c>
      <c r="H76" s="166">
        <f t="shared" si="9"/>
        <v>3.8461538461538325E-2</v>
      </c>
      <c r="I76" s="3"/>
      <c r="J76" s="118" t="s">
        <v>131</v>
      </c>
      <c r="K76" s="119"/>
      <c r="L76" s="158">
        <v>67.400000000000006</v>
      </c>
      <c r="M76" s="117">
        <v>59.2</v>
      </c>
      <c r="N76" s="174">
        <f t="shared" si="8"/>
        <v>3.899097675031285E-2</v>
      </c>
      <c r="O76" s="166">
        <f t="shared" si="10"/>
        <v>-0.12166172106824924</v>
      </c>
      <c r="P76" s="25"/>
    </row>
    <row r="77" spans="2:16" x14ac:dyDescent="0.25">
      <c r="B77" s="22"/>
      <c r="C77" s="118" t="s">
        <v>129</v>
      </c>
      <c r="D77" s="119"/>
      <c r="E77" s="158">
        <v>23</v>
      </c>
      <c r="F77" s="117">
        <v>44</v>
      </c>
      <c r="G77" s="174">
        <f t="shared" si="7"/>
        <v>5.2961001444390948E-2</v>
      </c>
      <c r="H77" s="166">
        <f t="shared" si="9"/>
        <v>0.91304347826086962</v>
      </c>
      <c r="I77" s="3"/>
      <c r="J77" s="118" t="s">
        <v>121</v>
      </c>
      <c r="K77" s="119"/>
      <c r="L77" s="158">
        <v>46.3</v>
      </c>
      <c r="M77" s="117">
        <v>43.5</v>
      </c>
      <c r="N77" s="174">
        <f t="shared" si="8"/>
        <v>2.865046433511164E-2</v>
      </c>
      <c r="O77" s="166">
        <f t="shared" si="10"/>
        <v>-6.0475161987040948E-2</v>
      </c>
      <c r="P77" s="25"/>
    </row>
    <row r="78" spans="2:16" x14ac:dyDescent="0.25">
      <c r="B78" s="22"/>
      <c r="C78" s="118" t="s">
        <v>146</v>
      </c>
      <c r="D78" s="119"/>
      <c r="E78" s="158">
        <v>16.100000000000001</v>
      </c>
      <c r="F78" s="117">
        <v>17.5</v>
      </c>
      <c r="G78" s="174">
        <f t="shared" si="7"/>
        <v>2.1064034665382765E-2</v>
      </c>
      <c r="H78" s="166">
        <f t="shared" si="9"/>
        <v>8.6956521739130377E-2</v>
      </c>
      <c r="I78" s="3"/>
      <c r="J78" s="118" t="s">
        <v>132</v>
      </c>
      <c r="K78" s="119"/>
      <c r="L78" s="158">
        <v>40.200000000000003</v>
      </c>
      <c r="M78" s="117">
        <v>40.1</v>
      </c>
      <c r="N78" s="174">
        <f t="shared" si="8"/>
        <v>2.6411117697424755E-2</v>
      </c>
      <c r="O78" s="166">
        <f t="shared" si="10"/>
        <v>-2.4875621890547706E-3</v>
      </c>
      <c r="P78" s="25"/>
    </row>
    <row r="79" spans="2:16" x14ac:dyDescent="0.25">
      <c r="B79" s="22"/>
      <c r="C79" s="118" t="s">
        <v>122</v>
      </c>
      <c r="D79" s="119"/>
      <c r="E79" s="158">
        <v>20.7</v>
      </c>
      <c r="F79" s="117">
        <v>17.100000000000001</v>
      </c>
      <c r="G79" s="174">
        <f t="shared" si="7"/>
        <v>2.0582571015888302E-2</v>
      </c>
      <c r="H79" s="166">
        <f t="shared" si="9"/>
        <v>-0.17391304347826075</v>
      </c>
      <c r="I79" s="3"/>
      <c r="J79" s="118" t="s">
        <v>130</v>
      </c>
      <c r="K79" s="119"/>
      <c r="L79" s="158"/>
      <c r="M79" s="117">
        <v>32.5</v>
      </c>
      <c r="N79" s="174">
        <f t="shared" si="8"/>
        <v>2.1405519330830534E-2</v>
      </c>
      <c r="O79" s="166" t="str">
        <f t="shared" si="10"/>
        <v xml:space="preserve"> - </v>
      </c>
      <c r="P79" s="25"/>
    </row>
    <row r="80" spans="2:16" x14ac:dyDescent="0.25">
      <c r="B80" s="22"/>
      <c r="C80" s="118" t="s">
        <v>143</v>
      </c>
      <c r="D80" s="119"/>
      <c r="E80" s="158">
        <v>15.6</v>
      </c>
      <c r="F80" s="117">
        <v>12.1</v>
      </c>
      <c r="G80" s="174">
        <f t="shared" si="7"/>
        <v>1.4564275397207511E-2</v>
      </c>
      <c r="H80" s="166">
        <f t="shared" si="9"/>
        <v>-0.22435897435897434</v>
      </c>
      <c r="I80" s="3"/>
      <c r="J80" s="118" t="s">
        <v>146</v>
      </c>
      <c r="K80" s="119"/>
      <c r="L80" s="158">
        <v>13.9</v>
      </c>
      <c r="M80" s="117">
        <v>26.3</v>
      </c>
      <c r="N80" s="174">
        <f t="shared" si="8"/>
        <v>1.7322004873872095E-2</v>
      </c>
      <c r="O80" s="166">
        <f t="shared" si="10"/>
        <v>0.8920863309352518</v>
      </c>
      <c r="P80" s="25"/>
    </row>
    <row r="81" spans="2:16" x14ac:dyDescent="0.25">
      <c r="B81" s="22"/>
      <c r="C81" s="118" t="s">
        <v>119</v>
      </c>
      <c r="D81" s="119"/>
      <c r="E81" s="158">
        <v>8.5</v>
      </c>
      <c r="F81" s="117">
        <v>9</v>
      </c>
      <c r="G81" s="174">
        <f t="shared" si="7"/>
        <v>1.0832932113625422E-2</v>
      </c>
      <c r="H81" s="166">
        <f t="shared" si="9"/>
        <v>5.8823529411764719E-2</v>
      </c>
      <c r="I81" s="3"/>
      <c r="J81" s="118" t="s">
        <v>150</v>
      </c>
      <c r="K81" s="119"/>
      <c r="L81" s="158"/>
      <c r="M81" s="117">
        <v>17.899999999999999</v>
      </c>
      <c r="N81" s="174">
        <f t="shared" si="8"/>
        <v>1.1789501416057432E-2</v>
      </c>
      <c r="O81" s="166" t="str">
        <f t="shared" si="10"/>
        <v xml:space="preserve"> - </v>
      </c>
      <c r="P81" s="25"/>
    </row>
    <row r="82" spans="2:16" x14ac:dyDescent="0.25">
      <c r="B82" s="22"/>
      <c r="C82" s="118" t="s">
        <v>121</v>
      </c>
      <c r="D82" s="119"/>
      <c r="E82" s="158">
        <v>4.7</v>
      </c>
      <c r="F82" s="117">
        <v>8</v>
      </c>
      <c r="G82" s="174">
        <f t="shared" si="7"/>
        <v>9.6292729898892638E-3</v>
      </c>
      <c r="H82" s="166">
        <f t="shared" si="9"/>
        <v>0.7021276595744681</v>
      </c>
      <c r="I82" s="3"/>
      <c r="J82" s="118" t="s">
        <v>128</v>
      </c>
      <c r="K82" s="119"/>
      <c r="L82" s="158">
        <v>0.5</v>
      </c>
      <c r="M82" s="117">
        <v>11.3</v>
      </c>
      <c r="N82" s="174">
        <f t="shared" si="8"/>
        <v>7.4425344134887708E-3</v>
      </c>
      <c r="O82" s="166">
        <f t="shared" si="10"/>
        <v>21.6</v>
      </c>
      <c r="P82" s="25"/>
    </row>
    <row r="83" spans="2:16" x14ac:dyDescent="0.25">
      <c r="B83" s="22"/>
      <c r="C83" s="118" t="s">
        <v>149</v>
      </c>
      <c r="D83" s="119"/>
      <c r="E83" s="158">
        <v>2.1</v>
      </c>
      <c r="F83" s="117">
        <v>5.9</v>
      </c>
      <c r="G83" s="174">
        <f t="shared" si="7"/>
        <v>7.1015888300433325E-3</v>
      </c>
      <c r="H83" s="166">
        <f t="shared" si="9"/>
        <v>1.8095238095238098</v>
      </c>
      <c r="I83" s="3"/>
      <c r="J83" s="118" t="s">
        <v>124</v>
      </c>
      <c r="K83" s="119"/>
      <c r="L83" s="158">
        <v>4.2</v>
      </c>
      <c r="M83" s="117">
        <v>2.4</v>
      </c>
      <c r="N83" s="174">
        <f t="shared" si="8"/>
        <v>1.5807152736613318E-3</v>
      </c>
      <c r="O83" s="166">
        <f t="shared" si="10"/>
        <v>-0.4285714285714286</v>
      </c>
      <c r="P83" s="25"/>
    </row>
    <row r="84" spans="2:16" x14ac:dyDescent="0.25">
      <c r="B84" s="22"/>
      <c r="C84" s="118" t="s">
        <v>134</v>
      </c>
      <c r="D84" s="119"/>
      <c r="E84" s="158">
        <v>7.2</v>
      </c>
      <c r="F84" s="117">
        <v>5.9</v>
      </c>
      <c r="G84" s="174">
        <f t="shared" si="7"/>
        <v>7.1015888300433325E-3</v>
      </c>
      <c r="H84" s="166">
        <f t="shared" si="9"/>
        <v>-0.18055555555555558</v>
      </c>
      <c r="I84" s="3"/>
      <c r="J84" s="118" t="s">
        <v>151</v>
      </c>
      <c r="K84" s="119"/>
      <c r="L84" s="158">
        <v>1.4</v>
      </c>
      <c r="M84" s="117">
        <v>1.7</v>
      </c>
      <c r="N84" s="174">
        <f t="shared" si="8"/>
        <v>1.1196733188434433E-3</v>
      </c>
      <c r="O84" s="166">
        <f t="shared" si="10"/>
        <v>0.21428571428571441</v>
      </c>
      <c r="P84" s="25"/>
    </row>
    <row r="85" spans="2:16" x14ac:dyDescent="0.25">
      <c r="B85" s="22"/>
      <c r="C85" s="118" t="s">
        <v>115</v>
      </c>
      <c r="D85" s="119"/>
      <c r="E85" s="158">
        <v>4.2</v>
      </c>
      <c r="F85" s="117">
        <v>4.7</v>
      </c>
      <c r="G85" s="174">
        <f t="shared" si="7"/>
        <v>5.6571978815599423E-3</v>
      </c>
      <c r="H85" s="166">
        <f t="shared" si="9"/>
        <v>0.11904761904761907</v>
      </c>
      <c r="I85" s="3"/>
      <c r="J85" s="118" t="s">
        <v>122</v>
      </c>
      <c r="K85" s="119"/>
      <c r="L85" s="158">
        <v>27</v>
      </c>
      <c r="M85" s="117">
        <v>1.7</v>
      </c>
      <c r="N85" s="174">
        <f t="shared" si="8"/>
        <v>1.1196733188434433E-3</v>
      </c>
      <c r="O85" s="166">
        <f t="shared" si="10"/>
        <v>-0.937037037037037</v>
      </c>
      <c r="P85" s="25"/>
    </row>
    <row r="86" spans="2:16" x14ac:dyDescent="0.25">
      <c r="B86" s="22"/>
      <c r="C86" s="118" t="s">
        <v>120</v>
      </c>
      <c r="D86" s="119"/>
      <c r="E86" s="158">
        <v>4.0999999999999996</v>
      </c>
      <c r="F86" s="117">
        <v>4.7</v>
      </c>
      <c r="G86" s="174">
        <f t="shared" ref="G86:G88" si="11">+F86/F$90</f>
        <v>5.6571978815599423E-3</v>
      </c>
      <c r="H86" s="166">
        <f t="shared" ref="H86:H88" si="12">IFERROR(F86/E86-1," - ")</f>
        <v>0.14634146341463428</v>
      </c>
      <c r="I86" s="3"/>
      <c r="J86" s="118" t="s">
        <v>152</v>
      </c>
      <c r="K86" s="119"/>
      <c r="L86" s="158"/>
      <c r="M86" s="117">
        <v>1.5</v>
      </c>
      <c r="N86" s="174">
        <f t="shared" ref="N86:N88" si="13">+M86/M$90</f>
        <v>9.879470460383323E-4</v>
      </c>
      <c r="O86" s="166" t="str">
        <f t="shared" ref="O86:O88" si="14">IFERROR(M86/L86-1," - ")</f>
        <v xml:space="preserve"> - </v>
      </c>
      <c r="P86" s="25"/>
    </row>
    <row r="87" spans="2:16" x14ac:dyDescent="0.25">
      <c r="B87" s="22"/>
      <c r="C87" s="118" t="s">
        <v>116</v>
      </c>
      <c r="D87" s="127"/>
      <c r="E87" s="158">
        <v>2.5</v>
      </c>
      <c r="F87" s="117">
        <v>4.0999999999999996</v>
      </c>
      <c r="G87" s="174">
        <f t="shared" si="11"/>
        <v>4.9350024073182477E-3</v>
      </c>
      <c r="H87" s="166">
        <f t="shared" si="12"/>
        <v>0.6399999999999999</v>
      </c>
      <c r="I87" s="3"/>
      <c r="J87" s="118" t="s">
        <v>143</v>
      </c>
      <c r="K87" s="127"/>
      <c r="L87" s="158">
        <v>0.6</v>
      </c>
      <c r="M87" s="117">
        <v>1.2</v>
      </c>
      <c r="N87" s="174">
        <f t="shared" si="13"/>
        <v>7.9035763683066589E-4</v>
      </c>
      <c r="O87" s="166">
        <f t="shared" si="14"/>
        <v>1</v>
      </c>
      <c r="P87" s="25"/>
    </row>
    <row r="88" spans="2:16" x14ac:dyDescent="0.25">
      <c r="B88" s="22"/>
      <c r="C88" s="118" t="s">
        <v>140</v>
      </c>
      <c r="D88" s="119"/>
      <c r="E88" s="158">
        <v>2.5</v>
      </c>
      <c r="F88" s="117">
        <v>3.7</v>
      </c>
      <c r="G88" s="174">
        <f t="shared" si="11"/>
        <v>4.4535387578237846E-3</v>
      </c>
      <c r="H88" s="166">
        <f t="shared" si="12"/>
        <v>0.48</v>
      </c>
      <c r="I88" s="3"/>
      <c r="J88" s="118" t="s">
        <v>144</v>
      </c>
      <c r="K88" s="119"/>
      <c r="L88" s="158">
        <v>0.4</v>
      </c>
      <c r="M88" s="117">
        <v>1</v>
      </c>
      <c r="N88" s="174">
        <f t="shared" si="13"/>
        <v>6.5863136402555494E-4</v>
      </c>
      <c r="O88" s="166">
        <f t="shared" si="14"/>
        <v>1.5</v>
      </c>
      <c r="P88" s="25"/>
    </row>
    <row r="89" spans="2:16" x14ac:dyDescent="0.25">
      <c r="B89" s="22"/>
      <c r="C89" s="122" t="s">
        <v>126</v>
      </c>
      <c r="D89" s="123"/>
      <c r="E89" s="170">
        <f>+E90-SUM(E72:E88)</f>
        <v>34.999999999999773</v>
      </c>
      <c r="F89" s="125">
        <f>+F90-SUM(F72:F88)</f>
        <v>32.299999999999841</v>
      </c>
      <c r="G89" s="176">
        <f>+F89/F$90</f>
        <v>3.8878189696677709E-2</v>
      </c>
      <c r="H89" s="171">
        <f t="shared" si="9"/>
        <v>-7.7142857142855736E-2</v>
      </c>
      <c r="I89" s="3"/>
      <c r="J89" s="122" t="s">
        <v>126</v>
      </c>
      <c r="K89" s="123"/>
      <c r="L89" s="170">
        <f>+L90-SUM(L72:L88)</f>
        <v>4.5999999999996817</v>
      </c>
      <c r="M89" s="125">
        <f>+M90-SUM(M72:M88)</f>
        <v>2.0999999999999091</v>
      </c>
      <c r="N89" s="176">
        <f>+M89/M$90</f>
        <v>1.3831258644536055E-3</v>
      </c>
      <c r="O89" s="171">
        <f t="shared" si="10"/>
        <v>-0.54347826086955342</v>
      </c>
      <c r="P89" s="25"/>
    </row>
    <row r="90" spans="2:16" x14ac:dyDescent="0.25">
      <c r="B90" s="22"/>
      <c r="C90" s="130" t="s">
        <v>10</v>
      </c>
      <c r="D90" s="131"/>
      <c r="E90" s="115">
        <f>+H12</f>
        <v>716.80000000000007</v>
      </c>
      <c r="F90" s="115">
        <f>+I12</f>
        <v>830.8</v>
      </c>
      <c r="G90" s="82">
        <f>+F90/F$90</f>
        <v>1</v>
      </c>
      <c r="H90" s="132">
        <f t="shared" si="9"/>
        <v>0.15904017857142838</v>
      </c>
      <c r="I90" s="8"/>
      <c r="J90" s="130" t="s">
        <v>21</v>
      </c>
      <c r="K90" s="131"/>
      <c r="L90" s="115">
        <f>+H22</f>
        <v>1658.1</v>
      </c>
      <c r="M90" s="115">
        <f>+I22</f>
        <v>1518.3</v>
      </c>
      <c r="N90" s="82">
        <f>+M90/M$90</f>
        <v>1</v>
      </c>
      <c r="O90" s="132">
        <f t="shared" si="10"/>
        <v>-8.4313370725529246E-2</v>
      </c>
      <c r="P90" s="25"/>
    </row>
    <row r="91" spans="2:16" x14ac:dyDescent="0.25">
      <c r="B91" s="22"/>
      <c r="C91" s="90" t="s">
        <v>58</v>
      </c>
      <c r="D91" s="8"/>
      <c r="E91" s="34"/>
      <c r="F91" s="8"/>
      <c r="G91" s="8"/>
      <c r="H91" s="8"/>
      <c r="I91" s="8"/>
      <c r="J91" s="90" t="s">
        <v>58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141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112</v>
      </c>
      <c r="D98" s="252"/>
      <c r="E98" s="252"/>
      <c r="F98" s="252"/>
      <c r="G98" s="252"/>
      <c r="H98" s="252"/>
      <c r="I98" s="8"/>
      <c r="J98" s="252" t="s">
        <v>113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31</v>
      </c>
      <c r="D99" s="253"/>
      <c r="E99" s="253"/>
      <c r="F99" s="253"/>
      <c r="G99" s="253"/>
      <c r="H99" s="253"/>
      <c r="I99" s="8"/>
      <c r="J99" s="253" t="s">
        <v>31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142</v>
      </c>
      <c r="D100" s="251"/>
      <c r="E100" s="85">
        <v>2015</v>
      </c>
      <c r="F100" s="86">
        <v>2016</v>
      </c>
      <c r="G100" s="86" t="s">
        <v>27</v>
      </c>
      <c r="H100" s="86" t="s">
        <v>28</v>
      </c>
      <c r="I100" s="8"/>
      <c r="J100" s="250" t="s">
        <v>142</v>
      </c>
      <c r="K100" s="251"/>
      <c r="L100" s="85">
        <v>2015</v>
      </c>
      <c r="M100" s="86">
        <v>2016</v>
      </c>
      <c r="N100" s="86" t="s">
        <v>27</v>
      </c>
      <c r="O100" s="86" t="s">
        <v>28</v>
      </c>
      <c r="P100" s="25"/>
    </row>
    <row r="101" spans="2:16" x14ac:dyDescent="0.25">
      <c r="B101" s="22"/>
      <c r="C101" s="139" t="str">
        <f>+C72</f>
        <v>Estados Unidos</v>
      </c>
      <c r="D101" s="181"/>
      <c r="E101" s="152">
        <v>260.89999999999998</v>
      </c>
      <c r="F101" s="128">
        <v>304.2</v>
      </c>
      <c r="G101" s="182">
        <f>+F101/F101</f>
        <v>1</v>
      </c>
      <c r="H101" s="165">
        <f>IFERROR(F101/E101-1," - ")</f>
        <v>0.16596397087006531</v>
      </c>
      <c r="I101" s="8"/>
      <c r="J101" s="139" t="str">
        <f>+J72</f>
        <v>Suiza</v>
      </c>
      <c r="K101" s="181"/>
      <c r="L101" s="152">
        <v>929.3</v>
      </c>
      <c r="M101" s="128">
        <v>876.3</v>
      </c>
      <c r="N101" s="182">
        <f>+M101/M101</f>
        <v>1</v>
      </c>
      <c r="O101" s="165">
        <f>IFERROR(M101/L101-1," - ")</f>
        <v>-5.7032174755192067E-2</v>
      </c>
      <c r="P101" s="25"/>
    </row>
    <row r="102" spans="2:16" x14ac:dyDescent="0.25">
      <c r="B102" s="22"/>
      <c r="C102" s="118" t="s">
        <v>71</v>
      </c>
      <c r="D102" s="119"/>
      <c r="E102" s="120">
        <v>46.7</v>
      </c>
      <c r="F102" s="117">
        <v>110.2</v>
      </c>
      <c r="G102" s="174">
        <f>+F102/F101</f>
        <v>0.36226166995397768</v>
      </c>
      <c r="H102" s="166">
        <f t="shared" ref="H102:H112" si="15">IFERROR(F102/E102-1," - ")</f>
        <v>1.3597430406852249</v>
      </c>
      <c r="I102" s="8"/>
      <c r="J102" s="118" t="s">
        <v>55</v>
      </c>
      <c r="K102" s="119"/>
      <c r="L102" s="120">
        <v>928.8</v>
      </c>
      <c r="M102" s="117">
        <v>875.2</v>
      </c>
      <c r="N102" s="174">
        <f>+M102/M101</f>
        <v>0.99874472212712551</v>
      </c>
      <c r="O102" s="166">
        <f t="shared" ref="O102:O112" si="16">IFERROR(M102/L102-1," - ")</f>
        <v>-5.770887166235994E-2</v>
      </c>
      <c r="P102" s="25"/>
    </row>
    <row r="103" spans="2:16" x14ac:dyDescent="0.25">
      <c r="B103" s="22"/>
      <c r="C103" s="118" t="s">
        <v>36</v>
      </c>
      <c r="D103" s="119"/>
      <c r="E103" s="120">
        <v>75.099999999999994</v>
      </c>
      <c r="F103" s="117">
        <v>75.900000000000006</v>
      </c>
      <c r="G103" s="174">
        <f>+F103/F101</f>
        <v>0.24950690335305722</v>
      </c>
      <c r="H103" s="166">
        <f t="shared" si="15"/>
        <v>1.0652463382157196E-2</v>
      </c>
      <c r="I103" s="8"/>
      <c r="J103" s="118" t="s">
        <v>66</v>
      </c>
      <c r="K103" s="119"/>
      <c r="L103" s="120">
        <v>0.5</v>
      </c>
      <c r="M103" s="117">
        <v>1.1000000000000001</v>
      </c>
      <c r="N103" s="174">
        <f>+M103/M101</f>
        <v>1.2552778728745866E-3</v>
      </c>
      <c r="O103" s="166">
        <f t="shared" si="16"/>
        <v>1.2000000000000002</v>
      </c>
      <c r="P103" s="25"/>
    </row>
    <row r="104" spans="2:16" x14ac:dyDescent="0.25">
      <c r="B104" s="22"/>
      <c r="C104" s="118" t="s">
        <v>70</v>
      </c>
      <c r="D104" s="119"/>
      <c r="E104" s="120">
        <v>41.8</v>
      </c>
      <c r="F104" s="117">
        <v>32.9</v>
      </c>
      <c r="G104" s="174">
        <f>+F104/F101</f>
        <v>0.1081525312294543</v>
      </c>
      <c r="H104" s="166">
        <f t="shared" si="15"/>
        <v>-0.21291866028708128</v>
      </c>
      <c r="I104" s="8"/>
      <c r="J104" s="118"/>
      <c r="K104" s="119"/>
      <c r="L104" s="120"/>
      <c r="M104" s="117"/>
      <c r="N104" s="174">
        <f>+M104/M101</f>
        <v>0</v>
      </c>
      <c r="O104" s="166" t="str">
        <f t="shared" si="16"/>
        <v xml:space="preserve"> - </v>
      </c>
      <c r="P104" s="25"/>
    </row>
    <row r="105" spans="2:16" x14ac:dyDescent="0.25">
      <c r="B105" s="22"/>
      <c r="C105" s="139" t="str">
        <f>+C73</f>
        <v>Países Bajos</v>
      </c>
      <c r="D105" s="181"/>
      <c r="E105" s="152">
        <v>86.4</v>
      </c>
      <c r="F105" s="128">
        <v>111.2</v>
      </c>
      <c r="G105" s="182">
        <f>+F105/F105</f>
        <v>1</v>
      </c>
      <c r="H105" s="165">
        <f t="shared" si="15"/>
        <v>0.28703703703703698</v>
      </c>
      <c r="I105" s="8"/>
      <c r="J105" s="139" t="str">
        <f>+J73</f>
        <v>Canadá</v>
      </c>
      <c r="K105" s="181"/>
      <c r="L105" s="152">
        <v>341.3</v>
      </c>
      <c r="M105" s="128">
        <v>225.1</v>
      </c>
      <c r="N105" s="182">
        <f>+M105/M105</f>
        <v>1</v>
      </c>
      <c r="O105" s="165">
        <f t="shared" si="16"/>
        <v>-0.34046293583357756</v>
      </c>
      <c r="P105" s="25"/>
    </row>
    <row r="106" spans="2:16" x14ac:dyDescent="0.25">
      <c r="B106" s="22"/>
      <c r="C106" s="95" t="s">
        <v>70</v>
      </c>
      <c r="D106" s="119"/>
      <c r="E106" s="120">
        <v>19.3</v>
      </c>
      <c r="F106" s="117">
        <v>38.6</v>
      </c>
      <c r="G106" s="174">
        <f>+F106/F105</f>
        <v>0.34712230215827339</v>
      </c>
      <c r="H106" s="166">
        <f t="shared" si="15"/>
        <v>1</v>
      </c>
      <c r="I106" s="8"/>
      <c r="J106" s="118" t="s">
        <v>55</v>
      </c>
      <c r="K106" s="119"/>
      <c r="L106" s="120">
        <v>341.2</v>
      </c>
      <c r="M106" s="117">
        <v>225.1</v>
      </c>
      <c r="N106" s="174">
        <f>+M106/M105</f>
        <v>1</v>
      </c>
      <c r="O106" s="166">
        <f t="shared" si="16"/>
        <v>-0.34026963657678777</v>
      </c>
      <c r="P106" s="25"/>
    </row>
    <row r="107" spans="2:16" x14ac:dyDescent="0.25">
      <c r="B107" s="22"/>
      <c r="C107" s="118" t="s">
        <v>71</v>
      </c>
      <c r="D107" s="119"/>
      <c r="E107" s="120">
        <v>24.9</v>
      </c>
      <c r="F107" s="117">
        <v>35.9</v>
      </c>
      <c r="G107" s="174">
        <f>+F107/F105</f>
        <v>0.32284172661870503</v>
      </c>
      <c r="H107" s="166">
        <f t="shared" si="15"/>
        <v>0.44176706827309231</v>
      </c>
      <c r="I107" s="8"/>
      <c r="J107" s="118" t="s">
        <v>57</v>
      </c>
      <c r="K107" s="119"/>
      <c r="L107" s="120">
        <v>0.1</v>
      </c>
      <c r="M107" s="117"/>
      <c r="N107" s="174">
        <f>+M107/M105</f>
        <v>0</v>
      </c>
      <c r="O107" s="166">
        <f t="shared" si="16"/>
        <v>-1</v>
      </c>
      <c r="P107" s="25"/>
    </row>
    <row r="108" spans="2:16" x14ac:dyDescent="0.25">
      <c r="B108" s="22"/>
      <c r="C108" s="122" t="s">
        <v>36</v>
      </c>
      <c r="D108" s="123"/>
      <c r="E108" s="124">
        <v>22.5</v>
      </c>
      <c r="F108" s="125">
        <v>20.2</v>
      </c>
      <c r="G108" s="174">
        <f>+F108/F105</f>
        <v>0.18165467625899279</v>
      </c>
      <c r="H108" s="166">
        <f t="shared" si="15"/>
        <v>-0.10222222222222221</v>
      </c>
      <c r="I108" s="8"/>
      <c r="J108" s="122"/>
      <c r="K108" s="123"/>
      <c r="L108" s="124"/>
      <c r="M108" s="125"/>
      <c r="N108" s="174">
        <f>+M108/M105</f>
        <v>0</v>
      </c>
      <c r="O108" s="166" t="str">
        <f t="shared" si="16"/>
        <v xml:space="preserve"> - </v>
      </c>
      <c r="P108" s="25"/>
    </row>
    <row r="109" spans="2:16" x14ac:dyDescent="0.25">
      <c r="B109" s="22"/>
      <c r="C109" s="142" t="str">
        <f>+C74</f>
        <v>Ecuador</v>
      </c>
      <c r="D109" s="202"/>
      <c r="E109" s="152">
        <v>94.7</v>
      </c>
      <c r="F109" s="128">
        <v>100.6</v>
      </c>
      <c r="G109" s="165">
        <f>+F109/F109</f>
        <v>1</v>
      </c>
      <c r="H109" s="165">
        <f t="shared" si="15"/>
        <v>6.2302006335797078E-2</v>
      </c>
      <c r="I109" s="8"/>
      <c r="J109" s="139" t="str">
        <f>+J74</f>
        <v>Reino Unido</v>
      </c>
      <c r="K109" s="203"/>
      <c r="L109" s="152">
        <v>138.69999999999999</v>
      </c>
      <c r="M109" s="128">
        <v>109</v>
      </c>
      <c r="N109" s="165">
        <f>+M109/M109</f>
        <v>1</v>
      </c>
      <c r="O109" s="165">
        <f t="shared" si="16"/>
        <v>-0.21413121845710159</v>
      </c>
      <c r="P109" s="25"/>
    </row>
    <row r="110" spans="2:16" x14ac:dyDescent="0.25">
      <c r="B110" s="22"/>
      <c r="C110" s="118" t="s">
        <v>72</v>
      </c>
      <c r="D110" s="119"/>
      <c r="E110" s="120">
        <v>70.599999999999994</v>
      </c>
      <c r="F110" s="117">
        <v>88.4</v>
      </c>
      <c r="G110" s="166">
        <f>+F110/F109</f>
        <v>0.87872763419483113</v>
      </c>
      <c r="H110" s="166">
        <f t="shared" si="15"/>
        <v>0.2521246458923514</v>
      </c>
      <c r="I110" s="8"/>
      <c r="J110" s="118" t="s">
        <v>55</v>
      </c>
      <c r="K110" s="119"/>
      <c r="L110" s="120">
        <v>138.69999999999999</v>
      </c>
      <c r="M110" s="117">
        <v>109</v>
      </c>
      <c r="N110" s="166">
        <f>+M110/M109</f>
        <v>1</v>
      </c>
      <c r="O110" s="166">
        <f t="shared" si="16"/>
        <v>-0.21413121845710159</v>
      </c>
      <c r="P110" s="25"/>
    </row>
    <row r="111" spans="2:16" x14ac:dyDescent="0.25">
      <c r="B111" s="22"/>
      <c r="C111" s="118" t="s">
        <v>79</v>
      </c>
      <c r="D111" s="119"/>
      <c r="E111" s="120">
        <v>5.8</v>
      </c>
      <c r="F111" s="117">
        <v>2.2999999999999998</v>
      </c>
      <c r="G111" s="166">
        <f>+F111/F109</f>
        <v>2.2862823061630219E-2</v>
      </c>
      <c r="H111" s="166">
        <f t="shared" si="15"/>
        <v>-0.60344827586206895</v>
      </c>
      <c r="I111" s="8"/>
      <c r="J111" s="118"/>
      <c r="K111" s="119"/>
      <c r="L111" s="120"/>
      <c r="M111" s="117"/>
      <c r="N111" s="166">
        <f>+M111/M109</f>
        <v>0</v>
      </c>
      <c r="O111" s="166" t="str">
        <f t="shared" si="16"/>
        <v xml:space="preserve"> - </v>
      </c>
      <c r="P111" s="25"/>
    </row>
    <row r="112" spans="2:16" x14ac:dyDescent="0.25">
      <c r="B112" s="22"/>
      <c r="C112" s="122" t="s">
        <v>77</v>
      </c>
      <c r="D112" s="26"/>
      <c r="E112" s="124">
        <v>2.9</v>
      </c>
      <c r="F112" s="125">
        <v>1.8</v>
      </c>
      <c r="G112" s="171">
        <f>+F112/F109</f>
        <v>1.789264413518887E-2</v>
      </c>
      <c r="H112" s="171">
        <f t="shared" si="15"/>
        <v>-0.37931034482758619</v>
      </c>
      <c r="I112" s="8"/>
      <c r="J112" s="122"/>
      <c r="K112" s="123"/>
      <c r="L112" s="124"/>
      <c r="M112" s="125"/>
      <c r="N112" s="171">
        <f>+M112/M109</f>
        <v>0</v>
      </c>
      <c r="O112" s="171" t="str">
        <f t="shared" si="16"/>
        <v xml:space="preserve"> - </v>
      </c>
      <c r="P112" s="25"/>
    </row>
    <row r="113" spans="2:16" x14ac:dyDescent="0.25">
      <c r="B113" s="22"/>
      <c r="C113" s="90" t="s">
        <v>58</v>
      </c>
      <c r="D113" s="8"/>
      <c r="E113" s="34"/>
      <c r="F113" s="8"/>
      <c r="G113" s="8"/>
      <c r="H113" s="8"/>
      <c r="I113" s="8"/>
      <c r="J113" s="90" t="s">
        <v>58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sortState ref="J106:M107">
    <sortCondition descending="1" ref="M106:M107"/>
  </sortState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A10" sqref="A1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6" t="s">
        <v>177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7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US$ 395.4 millones, disminuyendo en -14.0% respecto al 2015. De otro lado el 28.5% de estas exportaciones fueron de tipo Tradicional en tanto las exportaciones No Tradicional representaron el 71.5%.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</row>
    <row r="8" spans="2:1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</row>
    <row r="9" spans="2:16" x14ac:dyDescent="0.25">
      <c r="B9" s="22"/>
      <c r="C9" s="8"/>
      <c r="D9" s="8"/>
      <c r="E9" s="8"/>
      <c r="F9" s="248" t="s">
        <v>32</v>
      </c>
      <c r="G9" s="248"/>
      <c r="H9" s="248"/>
      <c r="I9" s="248"/>
      <c r="J9" s="248"/>
      <c r="K9" s="248"/>
      <c r="L9" s="248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19</v>
      </c>
      <c r="G11" s="251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4" t="s">
        <v>10</v>
      </c>
      <c r="G12" s="75"/>
      <c r="H12" s="87">
        <f>SUM(H13:H21)</f>
        <v>322.39999999999998</v>
      </c>
      <c r="I12" s="88">
        <f>SUM(I13:I21)</f>
        <v>282.7</v>
      </c>
      <c r="J12" s="76">
        <f t="shared" ref="J12:J27" si="0">IFERROR(I12/I$27, " - ")</f>
        <v>0.71497218007081442</v>
      </c>
      <c r="K12" s="77">
        <f>IFERROR(I12/H12-1," - ")</f>
        <v>-0.12313895781637718</v>
      </c>
      <c r="L12" s="78">
        <f>IFERROR(I12-H12, " - ")</f>
        <v>-39.699999999999989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1" t="s">
        <v>11</v>
      </c>
      <c r="G13" s="59"/>
      <c r="H13" s="27">
        <v>316</v>
      </c>
      <c r="I13" s="65">
        <v>275.8</v>
      </c>
      <c r="J13" s="76">
        <f t="shared" si="0"/>
        <v>0.69752149721800716</v>
      </c>
      <c r="K13" s="69">
        <f t="shared" ref="K13:K27" si="1">IFERROR(I13/H13-1," - ")</f>
        <v>-0.12721518987341773</v>
      </c>
      <c r="L13" s="71">
        <f t="shared" ref="L13:L27" si="2">IFERROR(I13-H13, " - ")</f>
        <v>-40.199999999999989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1" t="s">
        <v>12</v>
      </c>
      <c r="G14" s="59"/>
      <c r="H14" s="27">
        <v>0</v>
      </c>
      <c r="I14" s="65">
        <v>0</v>
      </c>
      <c r="J14" s="81">
        <f t="shared" si="0"/>
        <v>0</v>
      </c>
      <c r="K14" s="68" t="str">
        <f t="shared" si="1"/>
        <v xml:space="preserve"> - </v>
      </c>
      <c r="L14" s="72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1" t="s">
        <v>13</v>
      </c>
      <c r="G15" s="59"/>
      <c r="H15" s="27">
        <v>0.1</v>
      </c>
      <c r="I15" s="65">
        <v>0.3</v>
      </c>
      <c r="J15" s="81">
        <f t="shared" si="0"/>
        <v>7.5872534142640367E-4</v>
      </c>
      <c r="K15" s="68">
        <f t="shared" si="1"/>
        <v>1.9999999999999996</v>
      </c>
      <c r="L15" s="72">
        <f t="shared" si="2"/>
        <v>0.19999999999999998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1" t="s">
        <v>14</v>
      </c>
      <c r="G16" s="59"/>
      <c r="H16" s="27">
        <v>0.3</v>
      </c>
      <c r="I16" s="65">
        <v>0.2</v>
      </c>
      <c r="J16" s="81">
        <f t="shared" si="0"/>
        <v>5.0581689428426911E-4</v>
      </c>
      <c r="K16" s="68">
        <f t="shared" si="1"/>
        <v>-0.33333333333333326</v>
      </c>
      <c r="L16" s="72">
        <f t="shared" si="2"/>
        <v>-9.9999999999999978E-2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1" t="s">
        <v>25</v>
      </c>
      <c r="G17" s="59"/>
      <c r="H17" s="27">
        <v>0.7</v>
      </c>
      <c r="I17" s="65">
        <v>0.5</v>
      </c>
      <c r="J17" s="81">
        <f t="shared" si="0"/>
        <v>1.2645422357106728E-3</v>
      </c>
      <c r="K17" s="68">
        <f t="shared" si="1"/>
        <v>-0.2857142857142857</v>
      </c>
      <c r="L17" s="72">
        <f t="shared" si="2"/>
        <v>-0.19999999999999996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1" t="s">
        <v>15</v>
      </c>
      <c r="G18" s="59"/>
      <c r="H18" s="27">
        <v>4.2</v>
      </c>
      <c r="I18" s="65">
        <v>5.4</v>
      </c>
      <c r="J18" s="81">
        <f t="shared" si="0"/>
        <v>1.3657056145675268E-2</v>
      </c>
      <c r="K18" s="68">
        <f t="shared" si="1"/>
        <v>0.28571428571428581</v>
      </c>
      <c r="L18" s="72">
        <f t="shared" si="2"/>
        <v>1.2000000000000002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1" t="s">
        <v>16</v>
      </c>
      <c r="G19" s="59"/>
      <c r="H19" s="27">
        <v>0.2</v>
      </c>
      <c r="I19" s="65">
        <v>0</v>
      </c>
      <c r="J19" s="81">
        <f t="shared" si="0"/>
        <v>0</v>
      </c>
      <c r="K19" s="68">
        <f t="shared" si="1"/>
        <v>-1</v>
      </c>
      <c r="L19" s="72">
        <f t="shared" si="2"/>
        <v>-0.2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1" t="s">
        <v>17</v>
      </c>
      <c r="G20" s="59"/>
      <c r="H20" s="27">
        <v>0</v>
      </c>
      <c r="I20" s="65">
        <v>0</v>
      </c>
      <c r="J20" s="81">
        <f t="shared" si="0"/>
        <v>0</v>
      </c>
      <c r="K20" s="68" t="str">
        <f t="shared" si="1"/>
        <v xml:space="preserve"> - </v>
      </c>
      <c r="L20" s="72">
        <f t="shared" si="2"/>
        <v>0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2" t="s">
        <v>18</v>
      </c>
      <c r="G21" s="60"/>
      <c r="H21" s="66">
        <v>0.9</v>
      </c>
      <c r="I21" s="67">
        <v>0.5</v>
      </c>
      <c r="J21" s="82">
        <f t="shared" si="0"/>
        <v>1.2645422357106728E-3</v>
      </c>
      <c r="K21" s="70">
        <f t="shared" si="1"/>
        <v>-0.44444444444444442</v>
      </c>
      <c r="L21" s="73">
        <f t="shared" si="2"/>
        <v>-0.4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4" t="s">
        <v>21</v>
      </c>
      <c r="G22" s="75"/>
      <c r="H22" s="87">
        <f>SUM(H23:H26)</f>
        <v>137.60000000000002</v>
      </c>
      <c r="I22" s="88">
        <f>SUM(I23:I26)</f>
        <v>112.7</v>
      </c>
      <c r="J22" s="79">
        <f t="shared" si="0"/>
        <v>0.28502781992918563</v>
      </c>
      <c r="K22" s="79">
        <f t="shared" si="1"/>
        <v>-0.18095930232558155</v>
      </c>
      <c r="L22" s="80">
        <f t="shared" si="2"/>
        <v>-24.90000000000002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3" t="s">
        <v>22</v>
      </c>
      <c r="G23" s="64"/>
      <c r="H23" s="27">
        <v>137.30000000000001</v>
      </c>
      <c r="I23" s="65">
        <v>111.4</v>
      </c>
      <c r="J23" s="81">
        <f t="shared" si="0"/>
        <v>0.28174001011633792</v>
      </c>
      <c r="K23" s="68">
        <f t="shared" si="1"/>
        <v>-0.18863801893663512</v>
      </c>
      <c r="L23" s="72">
        <f t="shared" si="2"/>
        <v>-25.900000000000006</v>
      </c>
      <c r="M23" s="89"/>
      <c r="N23" s="89"/>
      <c r="O23" s="8"/>
      <c r="P23" s="25"/>
    </row>
    <row r="24" spans="2:16" x14ac:dyDescent="0.25">
      <c r="B24" s="22"/>
      <c r="C24" s="8"/>
      <c r="D24" s="8"/>
      <c r="E24" s="8"/>
      <c r="F24" s="61" t="s">
        <v>23</v>
      </c>
      <c r="G24" s="59"/>
      <c r="H24" s="27">
        <v>0</v>
      </c>
      <c r="I24" s="65">
        <v>1.1000000000000001</v>
      </c>
      <c r="J24" s="81">
        <f t="shared" si="0"/>
        <v>2.7819929185634805E-3</v>
      </c>
      <c r="K24" s="68" t="str">
        <f t="shared" si="1"/>
        <v xml:space="preserve"> - </v>
      </c>
      <c r="L24" s="72">
        <f t="shared" si="2"/>
        <v>1.1000000000000001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1" t="s">
        <v>24</v>
      </c>
      <c r="G25" s="59"/>
      <c r="H25" s="27">
        <v>0.3</v>
      </c>
      <c r="I25" s="65">
        <v>0.2</v>
      </c>
      <c r="J25" s="81">
        <f t="shared" si="0"/>
        <v>5.0581689428426911E-4</v>
      </c>
      <c r="K25" s="68">
        <f t="shared" si="1"/>
        <v>-0.33333333333333326</v>
      </c>
      <c r="L25" s="72">
        <f t="shared" si="2"/>
        <v>-9.9999999999999978E-2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2" t="s">
        <v>26</v>
      </c>
      <c r="G26" s="60"/>
      <c r="H26" s="66">
        <v>0</v>
      </c>
      <c r="I26" s="67">
        <v>0</v>
      </c>
      <c r="J26" s="82">
        <f t="shared" si="0"/>
        <v>0</v>
      </c>
      <c r="K26" s="70" t="str">
        <f t="shared" si="1"/>
        <v xml:space="preserve"> - </v>
      </c>
      <c r="L26" s="73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3"/>
      <c r="G27" s="84" t="s">
        <v>20</v>
      </c>
      <c r="H27" s="88">
        <f>+H22+H12</f>
        <v>460</v>
      </c>
      <c r="I27" s="88">
        <f>+I22+I12</f>
        <v>395.4</v>
      </c>
      <c r="J27" s="82">
        <f t="shared" si="0"/>
        <v>1</v>
      </c>
      <c r="K27" s="82">
        <f t="shared" si="1"/>
        <v>-0.14043478260869569</v>
      </c>
      <c r="L27" s="80">
        <f t="shared" si="2"/>
        <v>-64.600000000000023</v>
      </c>
      <c r="M27" s="89"/>
      <c r="N27" s="89"/>
      <c r="O27" s="8"/>
      <c r="P27" s="25"/>
    </row>
    <row r="28" spans="2:16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62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7" t="str">
        <f>+CONCATENATE("Los productos representativos en las exportaciones de tipo No Tradicional son: ",C40," con exportaciones de US$ ",FIXED(F40,1)," mil, ",C41," equivalente a US$ ",FIXED(F41,1)," mil  y  ",C42," por US$ ",FIXED(F42,1)," mil. En tanto los principales productos exportados de tipo Tradicional son: ",J40," con exportaciones por US$ ",FIXED(M40,1)," mil,  ",J48," por US$ ",FIXED(M48,1)," mil  y ",J41," por US$ ",FIXED(M41,1)," mil.")</f>
        <v>Los productos representativos en las exportaciones de tipo No Tradicional son: Hortalizas en conserva* con exportaciones de US$ 50,806.5 mil, Uvas equivalente a US$ 41,980.3 mil  y  Alimento para camarones/langostinos por US$ 31,738.8 mil. En tanto los principales productos exportados de tipo Tradicional son: Café con exportaciones por US$ 110,290.8 mil,  Zinc por US$ 1,062.7 mil  y Melaza de caña por US$ 982.4 mil.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</row>
    <row r="34" spans="2:16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</row>
    <row r="35" spans="2:16" x14ac:dyDescent="0.25">
      <c r="B35" s="22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"/>
    </row>
    <row r="36" spans="2:16" x14ac:dyDescent="0.25">
      <c r="B36" s="22"/>
      <c r="C36" s="252" t="s">
        <v>60</v>
      </c>
      <c r="D36" s="252"/>
      <c r="E36" s="252"/>
      <c r="F36" s="252"/>
      <c r="G36" s="252"/>
      <c r="H36" s="252"/>
      <c r="I36" s="92"/>
      <c r="J36" s="252" t="s">
        <v>61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59</v>
      </c>
      <c r="D37" s="253"/>
      <c r="E37" s="253"/>
      <c r="F37" s="253"/>
      <c r="G37" s="253"/>
      <c r="H37" s="253"/>
      <c r="I37" s="8"/>
      <c r="J37" s="253" t="s">
        <v>59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19</v>
      </c>
      <c r="D38" s="251"/>
      <c r="E38" s="85">
        <v>2015</v>
      </c>
      <c r="F38" s="86">
        <v>2016</v>
      </c>
      <c r="G38" s="86" t="s">
        <v>27</v>
      </c>
      <c r="H38" s="86" t="s">
        <v>28</v>
      </c>
      <c r="I38" s="8"/>
      <c r="J38" s="250" t="s">
        <v>19</v>
      </c>
      <c r="K38" s="251"/>
      <c r="L38" s="85">
        <v>2015</v>
      </c>
      <c r="M38" s="86">
        <v>2016</v>
      </c>
      <c r="N38" s="86" t="s">
        <v>27</v>
      </c>
      <c r="O38" s="86" t="s">
        <v>28</v>
      </c>
      <c r="P38" s="25"/>
    </row>
    <row r="39" spans="2:16" x14ac:dyDescent="0.25">
      <c r="B39" s="22"/>
      <c r="C39" s="139" t="s">
        <v>11</v>
      </c>
      <c r="D39" s="140"/>
      <c r="E39" s="128">
        <v>315986.72478999977</v>
      </c>
      <c r="F39" s="163">
        <v>275823.58766999998</v>
      </c>
      <c r="G39" s="165">
        <f>+F39/F$59</f>
        <v>0.97527066166271736</v>
      </c>
      <c r="H39" s="141">
        <f>IFERROR(F39/E39-1," - ")</f>
        <v>-0.1271038748437664</v>
      </c>
      <c r="I39" s="8"/>
      <c r="J39" s="97" t="s">
        <v>22</v>
      </c>
      <c r="K39" s="135"/>
      <c r="L39" s="105">
        <v>137260.33400000012</v>
      </c>
      <c r="M39" s="164">
        <v>111371.89299999988</v>
      </c>
      <c r="N39" s="168">
        <f>+M39/M$59</f>
        <v>0.98872387444551246</v>
      </c>
      <c r="O39" s="107">
        <f>IFERROR(M39/L39-1," - ")</f>
        <v>-0.18860832001181216</v>
      </c>
      <c r="P39" s="25"/>
    </row>
    <row r="40" spans="2:16" x14ac:dyDescent="0.25">
      <c r="B40" s="22"/>
      <c r="C40" s="118" t="s">
        <v>86</v>
      </c>
      <c r="D40" s="137"/>
      <c r="E40" s="117">
        <v>51859.297659999589</v>
      </c>
      <c r="F40" s="158">
        <v>50806.51329999997</v>
      </c>
      <c r="G40" s="166">
        <f t="shared" ref="G40:G59" si="3">+F40/F$59</f>
        <v>0.17964417859051707</v>
      </c>
      <c r="H40" s="121">
        <f t="shared" ref="H40:H59" si="4">IFERROR(F40/E40-1," - ")</f>
        <v>-2.0300783225062013E-2</v>
      </c>
      <c r="I40" s="243">
        <f>+F40-E40</f>
        <v>-1052.7843599996195</v>
      </c>
      <c r="J40" s="95" t="s">
        <v>48</v>
      </c>
      <c r="K40" s="133"/>
      <c r="L40" s="65">
        <v>135821.0640000001</v>
      </c>
      <c r="M40" s="27">
        <v>110290.75499999989</v>
      </c>
      <c r="N40" s="68">
        <f t="shared" ref="N40:N59" si="5">+M40/M$59</f>
        <v>0.97912587872705703</v>
      </c>
      <c r="O40" s="109">
        <f t="shared" ref="O40:O59" si="6">IFERROR(M40/L40-1," - ")</f>
        <v>-0.18797017375743863</v>
      </c>
      <c r="P40" s="25"/>
    </row>
    <row r="41" spans="2:16" x14ac:dyDescent="0.25">
      <c r="B41" s="22"/>
      <c r="C41" s="118" t="s">
        <v>79</v>
      </c>
      <c r="D41" s="137"/>
      <c r="E41" s="117">
        <v>50784.291000000172</v>
      </c>
      <c r="F41" s="158">
        <v>41980.345000000052</v>
      </c>
      <c r="G41" s="166">
        <f t="shared" si="3"/>
        <v>0.14843617687245494</v>
      </c>
      <c r="H41" s="121">
        <f t="shared" si="4"/>
        <v>-0.17335963201691817</v>
      </c>
      <c r="I41" s="243">
        <f t="shared" ref="I41:I49" si="7">+F41-E41</f>
        <v>-8803.94600000012</v>
      </c>
      <c r="J41" s="95" t="s">
        <v>63</v>
      </c>
      <c r="K41" s="133"/>
      <c r="L41" s="65">
        <v>827.03699999999969</v>
      </c>
      <c r="M41" s="158">
        <v>982.40099999999973</v>
      </c>
      <c r="N41" s="68">
        <f t="shared" si="5"/>
        <v>8.7214403635856898E-3</v>
      </c>
      <c r="O41" s="109">
        <f t="shared" si="6"/>
        <v>0.18785616604819388</v>
      </c>
      <c r="P41" s="25"/>
    </row>
    <row r="42" spans="2:16" x14ac:dyDescent="0.25">
      <c r="B42" s="22"/>
      <c r="C42" s="118" t="s">
        <v>72</v>
      </c>
      <c r="D42" s="137"/>
      <c r="E42" s="117">
        <v>25078.787000000022</v>
      </c>
      <c r="F42" s="158">
        <v>31738.775000000001</v>
      </c>
      <c r="G42" s="166">
        <f t="shared" si="3"/>
        <v>0.11222352792991686</v>
      </c>
      <c r="H42" s="121">
        <f t="shared" si="4"/>
        <v>0.2655626047623425</v>
      </c>
      <c r="I42" s="243">
        <f t="shared" si="7"/>
        <v>6659.9879999999794</v>
      </c>
      <c r="J42" s="95" t="s">
        <v>49</v>
      </c>
      <c r="K42" s="133"/>
      <c r="L42" s="65">
        <v>32</v>
      </c>
      <c r="M42" s="158">
        <v>64</v>
      </c>
      <c r="N42" s="68">
        <f t="shared" si="5"/>
        <v>5.6817143230664905E-4</v>
      </c>
      <c r="O42" s="109">
        <f t="shared" si="6"/>
        <v>1</v>
      </c>
      <c r="P42" s="25"/>
    </row>
    <row r="43" spans="2:16" x14ac:dyDescent="0.25">
      <c r="B43" s="22"/>
      <c r="C43" s="118" t="s">
        <v>80</v>
      </c>
      <c r="D43" s="137"/>
      <c r="E43" s="117">
        <v>24954.455450000019</v>
      </c>
      <c r="F43" s="158">
        <v>28153.390299999995</v>
      </c>
      <c r="G43" s="166">
        <f t="shared" si="3"/>
        <v>9.9546147658625753E-2</v>
      </c>
      <c r="H43" s="121">
        <f t="shared" si="4"/>
        <v>0.12819092992870629</v>
      </c>
      <c r="I43" s="243">
        <f t="shared" si="7"/>
        <v>3198.934849999976</v>
      </c>
      <c r="J43" s="95" t="s">
        <v>48</v>
      </c>
      <c r="K43" s="133"/>
      <c r="L43" s="65">
        <v>232.48700000000002</v>
      </c>
      <c r="M43" s="158">
        <v>32.521999999999998</v>
      </c>
      <c r="N43" s="68">
        <f t="shared" si="5"/>
        <v>2.8871986439807563E-4</v>
      </c>
      <c r="O43" s="109">
        <f t="shared" si="6"/>
        <v>-0.86011260844692394</v>
      </c>
      <c r="P43" s="25"/>
    </row>
    <row r="44" spans="2:16" x14ac:dyDescent="0.25">
      <c r="B44" s="22"/>
      <c r="C44" s="118" t="s">
        <v>74</v>
      </c>
      <c r="D44" s="137"/>
      <c r="E44" s="117">
        <v>25028.047639999982</v>
      </c>
      <c r="F44" s="158">
        <v>24387.384099999999</v>
      </c>
      <c r="G44" s="166">
        <f t="shared" si="3"/>
        <v>8.6230116968407253E-2</v>
      </c>
      <c r="H44" s="121">
        <f t="shared" si="4"/>
        <v>-2.5597823258737606E-2</v>
      </c>
      <c r="I44" s="243">
        <f t="shared" si="7"/>
        <v>-640.66353999998319</v>
      </c>
      <c r="J44" s="95" t="s">
        <v>49</v>
      </c>
      <c r="K44" s="133"/>
      <c r="L44" s="65">
        <v>7.8E-2</v>
      </c>
      <c r="M44" s="158">
        <v>1.8900000000000001</v>
      </c>
      <c r="N44" s="68">
        <f t="shared" si="5"/>
        <v>1.677881261030573E-5</v>
      </c>
      <c r="O44" s="109">
        <f t="shared" si="6"/>
        <v>23.230769230769234</v>
      </c>
      <c r="P44" s="25"/>
    </row>
    <row r="45" spans="2:16" x14ac:dyDescent="0.25">
      <c r="B45" s="22"/>
      <c r="C45" s="118" t="s">
        <v>70</v>
      </c>
      <c r="D45" s="137"/>
      <c r="E45" s="117">
        <v>36372.043000000042</v>
      </c>
      <c r="F45" s="158">
        <v>19870.887000000013</v>
      </c>
      <c r="G45" s="166">
        <f t="shared" si="3"/>
        <v>7.0260463494155753E-2</v>
      </c>
      <c r="H45" s="121">
        <f t="shared" si="4"/>
        <v>-0.45367690783825398</v>
      </c>
      <c r="I45" s="243">
        <f t="shared" si="7"/>
        <v>-16501.156000000028</v>
      </c>
      <c r="J45" s="95" t="s">
        <v>63</v>
      </c>
      <c r="K45" s="133"/>
      <c r="L45" s="65"/>
      <c r="M45" s="158">
        <v>0.32500000000000001</v>
      </c>
      <c r="N45" s="68">
        <f t="shared" si="5"/>
        <v>2.8852455546822022E-6</v>
      </c>
      <c r="O45" s="109" t="str">
        <f t="shared" si="6"/>
        <v xml:space="preserve"> - </v>
      </c>
      <c r="P45" s="25"/>
    </row>
    <row r="46" spans="2:16" x14ac:dyDescent="0.25">
      <c r="B46" s="22"/>
      <c r="C46" s="118" t="s">
        <v>39</v>
      </c>
      <c r="D46" s="137"/>
      <c r="E46" s="117">
        <v>22163.7539</v>
      </c>
      <c r="F46" s="158">
        <v>12480.177009999999</v>
      </c>
      <c r="G46" s="166">
        <f t="shared" si="3"/>
        <v>4.4128026152617454E-2</v>
      </c>
      <c r="H46" s="121">
        <f t="shared" si="4"/>
        <v>-0.43691050413621491</v>
      </c>
      <c r="I46" s="243">
        <f t="shared" si="7"/>
        <v>-9683.5768900000003</v>
      </c>
      <c r="J46" s="95" t="s">
        <v>64</v>
      </c>
      <c r="K46" s="133"/>
      <c r="L46" s="65">
        <v>347.66800000000001</v>
      </c>
      <c r="M46" s="158"/>
      <c r="N46" s="68">
        <f t="shared" si="5"/>
        <v>0</v>
      </c>
      <c r="O46" s="109">
        <f t="shared" si="6"/>
        <v>-1</v>
      </c>
      <c r="P46" s="25"/>
    </row>
    <row r="47" spans="2:16" x14ac:dyDescent="0.25">
      <c r="B47" s="22"/>
      <c r="C47" s="118" t="s">
        <v>81</v>
      </c>
      <c r="D47" s="137"/>
      <c r="E47" s="117">
        <v>15962.010500000026</v>
      </c>
      <c r="F47" s="158">
        <v>10862.815599999996</v>
      </c>
      <c r="G47" s="166">
        <f t="shared" si="3"/>
        <v>3.8409279812599451E-2</v>
      </c>
      <c r="H47" s="121">
        <f t="shared" si="4"/>
        <v>-0.31945818479445443</v>
      </c>
      <c r="I47" s="243">
        <f t="shared" si="7"/>
        <v>-5099.1949000000295</v>
      </c>
      <c r="J47" s="97" t="s">
        <v>23</v>
      </c>
      <c r="K47" s="135"/>
      <c r="L47" s="105"/>
      <c r="M47" s="163">
        <v>1062.722</v>
      </c>
      <c r="N47" s="168">
        <f t="shared" si="5"/>
        <v>9.434504388809167E-3</v>
      </c>
      <c r="O47" s="106" t="str">
        <f t="shared" si="6"/>
        <v xml:space="preserve"> - </v>
      </c>
      <c r="P47" s="25"/>
    </row>
    <row r="48" spans="2:16" x14ac:dyDescent="0.25">
      <c r="B48" s="22"/>
      <c r="C48" s="118" t="s">
        <v>82</v>
      </c>
      <c r="D48" s="137"/>
      <c r="E48" s="117">
        <v>4679.7149999999983</v>
      </c>
      <c r="F48" s="158">
        <v>5642.3199999999979</v>
      </c>
      <c r="G48" s="166">
        <f t="shared" si="3"/>
        <v>1.9950393678065021E-2</v>
      </c>
      <c r="H48" s="121">
        <f t="shared" si="4"/>
        <v>0.20569735550134993</v>
      </c>
      <c r="I48" s="243">
        <f t="shared" si="7"/>
        <v>962.60499999999956</v>
      </c>
      <c r="J48" s="103" t="s">
        <v>84</v>
      </c>
      <c r="K48" s="134"/>
      <c r="L48" s="67"/>
      <c r="M48" s="170">
        <v>1062.722</v>
      </c>
      <c r="N48" s="70">
        <f t="shared" si="5"/>
        <v>9.434504388809167E-3</v>
      </c>
      <c r="O48" s="111" t="str">
        <f t="shared" si="6"/>
        <v xml:space="preserve"> - </v>
      </c>
      <c r="P48" s="25"/>
    </row>
    <row r="49" spans="2:16" x14ac:dyDescent="0.25">
      <c r="B49" s="22"/>
      <c r="C49" s="122" t="s">
        <v>81</v>
      </c>
      <c r="D49" s="138"/>
      <c r="E49" s="125">
        <v>9436.0176999999967</v>
      </c>
      <c r="F49" s="170">
        <v>4697.9359999999988</v>
      </c>
      <c r="G49" s="171">
        <f t="shared" si="3"/>
        <v>1.661119409646282E-2</v>
      </c>
      <c r="H49" s="126">
        <f t="shared" si="4"/>
        <v>-0.50212725862097518</v>
      </c>
      <c r="I49" s="243">
        <f t="shared" si="7"/>
        <v>-4738.0816999999979</v>
      </c>
      <c r="J49" s="99" t="s">
        <v>24</v>
      </c>
      <c r="K49" s="162"/>
      <c r="L49" s="113">
        <v>290.36</v>
      </c>
      <c r="M49" s="161">
        <v>207.44399999999999</v>
      </c>
      <c r="N49" s="169">
        <f t="shared" si="5"/>
        <v>1.8416211656784452E-3</v>
      </c>
      <c r="O49" s="114">
        <f t="shared" si="6"/>
        <v>-0.28556274969004003</v>
      </c>
      <c r="P49" s="25"/>
    </row>
    <row r="50" spans="2:16" x14ac:dyDescent="0.25">
      <c r="B50" s="22"/>
      <c r="C50" s="142" t="s">
        <v>12</v>
      </c>
      <c r="D50" s="160"/>
      <c r="E50" s="129">
        <v>0.29525000000000001</v>
      </c>
      <c r="F50" s="161">
        <v>1.2975600000000007</v>
      </c>
      <c r="G50" s="167">
        <f t="shared" si="3"/>
        <v>4.5879767225024591E-6</v>
      </c>
      <c r="H50" s="143">
        <f t="shared" si="4"/>
        <v>3.3947840812870469</v>
      </c>
      <c r="I50" s="8"/>
      <c r="J50" s="95" t="s">
        <v>85</v>
      </c>
      <c r="K50" s="133"/>
      <c r="L50" s="65">
        <v>290.36</v>
      </c>
      <c r="M50" s="158">
        <v>207.44399999999999</v>
      </c>
      <c r="N50" s="68">
        <f t="shared" si="5"/>
        <v>1.8416211656784452E-3</v>
      </c>
      <c r="O50" s="109">
        <f t="shared" si="6"/>
        <v>-0.28556274969004003</v>
      </c>
      <c r="P50" s="25"/>
    </row>
    <row r="51" spans="2:16" x14ac:dyDescent="0.25">
      <c r="B51" s="22"/>
      <c r="C51" s="149" t="s">
        <v>13</v>
      </c>
      <c r="D51" s="150"/>
      <c r="E51" s="156">
        <v>105.57799999999999</v>
      </c>
      <c r="F51" s="172">
        <v>295.4212</v>
      </c>
      <c r="G51" s="173">
        <f t="shared" si="3"/>
        <v>1.0445648670841755E-3</v>
      </c>
      <c r="H51" s="151">
        <f t="shared" si="4"/>
        <v>1.7981321866297906</v>
      </c>
      <c r="I51" s="8"/>
      <c r="J51" s="95"/>
      <c r="K51" s="133"/>
      <c r="L51" s="65"/>
      <c r="M51" s="27"/>
      <c r="N51" s="68"/>
      <c r="O51" s="109"/>
      <c r="P51" s="25"/>
    </row>
    <row r="52" spans="2:16" x14ac:dyDescent="0.25">
      <c r="B52" s="22"/>
      <c r="C52" s="142" t="s">
        <v>14</v>
      </c>
      <c r="D52" s="160"/>
      <c r="E52" s="129">
        <v>335.18899999999968</v>
      </c>
      <c r="F52" s="161">
        <v>192.69949999999977</v>
      </c>
      <c r="G52" s="167">
        <f t="shared" si="3"/>
        <v>6.8135640774828223E-4</v>
      </c>
      <c r="H52" s="143">
        <f t="shared" si="4"/>
        <v>-0.42510195740313683</v>
      </c>
      <c r="I52" s="8"/>
      <c r="J52" s="95"/>
      <c r="K52" s="133"/>
      <c r="L52" s="65"/>
      <c r="M52" s="27"/>
      <c r="N52" s="68"/>
      <c r="O52" s="109"/>
      <c r="P52" s="25"/>
    </row>
    <row r="53" spans="2:16" x14ac:dyDescent="0.25">
      <c r="B53" s="22"/>
      <c r="C53" s="149" t="s">
        <v>16</v>
      </c>
      <c r="D53" s="150"/>
      <c r="E53" s="156">
        <v>182.03818999999996</v>
      </c>
      <c r="F53" s="172">
        <v>4.1806000000000001</v>
      </c>
      <c r="G53" s="173">
        <f t="shared" si="3"/>
        <v>1.4781971921216568E-5</v>
      </c>
      <c r="H53" s="151">
        <f t="shared" si="4"/>
        <v>-0.97703448930139325</v>
      </c>
      <c r="I53" s="8"/>
      <c r="J53" s="95"/>
      <c r="K53" s="133"/>
      <c r="L53" s="65"/>
      <c r="M53" s="27"/>
      <c r="N53" s="68"/>
      <c r="O53" s="109"/>
      <c r="P53" s="25"/>
    </row>
    <row r="54" spans="2:16" x14ac:dyDescent="0.25">
      <c r="B54" s="22"/>
      <c r="C54" s="142" t="s">
        <v>25</v>
      </c>
      <c r="D54" s="144"/>
      <c r="E54" s="129">
        <v>680.06099999999992</v>
      </c>
      <c r="F54" s="161">
        <v>527.04300000000001</v>
      </c>
      <c r="G54" s="167">
        <f t="shared" si="3"/>
        <v>1.8635446651853187E-3</v>
      </c>
      <c r="H54" s="143">
        <f t="shared" si="4"/>
        <v>-0.22500628620079655</v>
      </c>
      <c r="I54" s="8"/>
      <c r="J54" s="95"/>
      <c r="K54" s="159"/>
      <c r="L54" s="65"/>
      <c r="M54" s="27"/>
      <c r="N54" s="68"/>
      <c r="O54" s="109"/>
      <c r="P54" s="25"/>
    </row>
    <row r="55" spans="2:16" x14ac:dyDescent="0.25">
      <c r="B55" s="22"/>
      <c r="C55" s="139" t="s">
        <v>15</v>
      </c>
      <c r="D55" s="140"/>
      <c r="E55" s="128">
        <v>4217.2541799999999</v>
      </c>
      <c r="F55" s="163">
        <v>5446.9960100000017</v>
      </c>
      <c r="G55" s="165">
        <f t="shared" si="3"/>
        <v>1.9259757468975434E-2</v>
      </c>
      <c r="H55" s="148">
        <f t="shared" si="4"/>
        <v>0.29159774998432786</v>
      </c>
      <c r="I55" s="8"/>
      <c r="J55" s="95"/>
      <c r="K55" s="133"/>
      <c r="L55" s="65"/>
      <c r="M55" s="27"/>
      <c r="N55" s="68"/>
      <c r="O55" s="109"/>
      <c r="P55" s="25"/>
    </row>
    <row r="56" spans="2:16" x14ac:dyDescent="0.25">
      <c r="B56" s="22"/>
      <c r="C56" s="122" t="s">
        <v>83</v>
      </c>
      <c r="D56" s="138"/>
      <c r="E56" s="125">
        <v>4137.433</v>
      </c>
      <c r="F56" s="170">
        <v>5396.9510000000009</v>
      </c>
      <c r="G56" s="171">
        <f t="shared" si="3"/>
        <v>1.908280585135667E-2</v>
      </c>
      <c r="H56" s="126">
        <f t="shared" si="4"/>
        <v>0.30442015616929652</v>
      </c>
      <c r="I56" s="8"/>
      <c r="J56" s="95"/>
      <c r="K56" s="133"/>
      <c r="L56" s="65"/>
      <c r="M56" s="27"/>
      <c r="N56" s="68"/>
      <c r="O56" s="109"/>
      <c r="P56" s="25"/>
    </row>
    <row r="57" spans="2:16" x14ac:dyDescent="0.25">
      <c r="B57" s="22"/>
      <c r="C57" s="142" t="s">
        <v>17</v>
      </c>
      <c r="D57" s="160"/>
      <c r="E57" s="129">
        <v>3.4841000000000002</v>
      </c>
      <c r="F57" s="161">
        <v>4.9382000000000001</v>
      </c>
      <c r="G57" s="167">
        <f t="shared" si="3"/>
        <v>1.7460731412082395E-5</v>
      </c>
      <c r="H57" s="143">
        <f t="shared" si="4"/>
        <v>0.41735311845239798</v>
      </c>
      <c r="I57" s="8"/>
      <c r="J57" s="95"/>
      <c r="K57" s="133"/>
      <c r="L57" s="65"/>
      <c r="M57" s="27"/>
      <c r="N57" s="68"/>
      <c r="O57" s="109"/>
      <c r="P57" s="25"/>
    </row>
    <row r="58" spans="2:16" x14ac:dyDescent="0.25">
      <c r="B58" s="22"/>
      <c r="C58" s="149" t="s">
        <v>18</v>
      </c>
      <c r="D58" s="150"/>
      <c r="E58" s="156">
        <v>896.74699999999984</v>
      </c>
      <c r="F58" s="172">
        <v>521.31299999999999</v>
      </c>
      <c r="G58" s="173">
        <f t="shared" si="3"/>
        <v>1.8432842482335485E-3</v>
      </c>
      <c r="H58" s="151">
        <f t="shared" si="4"/>
        <v>-0.41866211986212376</v>
      </c>
      <c r="I58" s="8"/>
      <c r="J58" s="103"/>
      <c r="K58" s="134"/>
      <c r="L58" s="67"/>
      <c r="M58" s="66"/>
      <c r="N58" s="70"/>
      <c r="O58" s="111"/>
      <c r="P58" s="25"/>
    </row>
    <row r="59" spans="2:16" x14ac:dyDescent="0.25">
      <c r="B59" s="22"/>
      <c r="C59" s="130" t="s">
        <v>10</v>
      </c>
      <c r="D59" s="131"/>
      <c r="E59" s="115">
        <v>322407.37150999991</v>
      </c>
      <c r="F59" s="115">
        <v>282817.47674000001</v>
      </c>
      <c r="G59" s="82">
        <f t="shared" si="3"/>
        <v>1</v>
      </c>
      <c r="H59" s="132">
        <f t="shared" si="4"/>
        <v>-0.1227946327175462</v>
      </c>
      <c r="I59" s="8"/>
      <c r="J59" s="130" t="s">
        <v>21</v>
      </c>
      <c r="K59" s="131"/>
      <c r="L59" s="115">
        <v>137550.69400000011</v>
      </c>
      <c r="M59" s="115">
        <v>112642.05899999988</v>
      </c>
      <c r="N59" s="82">
        <f t="shared" si="5"/>
        <v>1</v>
      </c>
      <c r="O59" s="132">
        <f t="shared" si="6"/>
        <v>-0.18108694529742042</v>
      </c>
      <c r="P59" s="25"/>
    </row>
    <row r="60" spans="2:16" x14ac:dyDescent="0.25">
      <c r="B60" s="22"/>
      <c r="C60" s="90" t="s">
        <v>58</v>
      </c>
      <c r="D60" s="8"/>
      <c r="E60" s="34"/>
      <c r="F60" s="8"/>
      <c r="G60" s="8"/>
      <c r="H60" s="8"/>
      <c r="I60" s="8"/>
      <c r="J60" s="90" t="s">
        <v>58</v>
      </c>
      <c r="K60" s="8"/>
      <c r="L60" s="8"/>
      <c r="M60" s="8"/>
      <c r="N60" s="8"/>
      <c r="O60" s="8"/>
      <c r="P60" s="25"/>
    </row>
    <row r="61" spans="2:16" x14ac:dyDescent="0.25">
      <c r="B61" s="22"/>
      <c r="C61" s="90" t="s">
        <v>87</v>
      </c>
      <c r="D61" s="8"/>
      <c r="E61" s="34"/>
      <c r="F61" s="8"/>
      <c r="G61" s="8"/>
      <c r="H61" s="8"/>
      <c r="I61" s="8"/>
      <c r="J61" s="90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111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7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US$ 90.4 millones, seguido de Países Bajos por US$ 53.7 millones y Ecuador por US$ 33.2 millones, como los principales. En tanto los principales destinos para las exportaciones Tradicionales son: Alemania con exportaciones por US$ 44.3 millones, seguido deEstados Unidos por US$ 20.7 millones y Suecia por US$ 11.0 millones.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5"/>
    </row>
    <row r="67" spans="2:16" x14ac:dyDescent="0.25">
      <c r="B67" s="22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5"/>
    </row>
    <row r="68" spans="2:16" x14ac:dyDescent="0.25">
      <c r="B68" s="2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5"/>
    </row>
    <row r="69" spans="2:16" x14ac:dyDescent="0.25">
      <c r="B69" s="22"/>
      <c r="C69" s="252" t="s">
        <v>112</v>
      </c>
      <c r="D69" s="252"/>
      <c r="E69" s="252"/>
      <c r="F69" s="252"/>
      <c r="G69" s="252"/>
      <c r="H69" s="252"/>
      <c r="I69" s="189"/>
      <c r="J69" s="252" t="s">
        <v>113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31</v>
      </c>
      <c r="D70" s="253"/>
      <c r="E70" s="253"/>
      <c r="F70" s="253"/>
      <c r="G70" s="253"/>
      <c r="H70" s="253"/>
      <c r="I70" s="8"/>
      <c r="J70" s="253" t="s">
        <v>31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125</v>
      </c>
      <c r="D71" s="251"/>
      <c r="E71" s="85">
        <v>2015</v>
      </c>
      <c r="F71" s="86">
        <v>2016</v>
      </c>
      <c r="G71" s="86" t="s">
        <v>27</v>
      </c>
      <c r="H71" s="86" t="s">
        <v>28</v>
      </c>
      <c r="I71" s="8"/>
      <c r="J71" s="250" t="s">
        <v>19</v>
      </c>
      <c r="K71" s="251"/>
      <c r="L71" s="85">
        <v>2015</v>
      </c>
      <c r="M71" s="86">
        <v>2016</v>
      </c>
      <c r="N71" s="86" t="s">
        <v>27</v>
      </c>
      <c r="O71" s="86" t="s">
        <v>28</v>
      </c>
      <c r="P71" s="25"/>
    </row>
    <row r="72" spans="2:16" x14ac:dyDescent="0.25">
      <c r="B72" s="22"/>
      <c r="C72" s="194" t="s">
        <v>118</v>
      </c>
      <c r="D72" s="195"/>
      <c r="E72" s="198">
        <v>109.1</v>
      </c>
      <c r="F72" s="196">
        <v>90.4</v>
      </c>
      <c r="G72" s="199">
        <f t="shared" ref="G72:G78" si="8">+F72/F$90</f>
        <v>0.31977361160240542</v>
      </c>
      <c r="H72" s="197">
        <f>IFERROR(F72/E72-1," - ")</f>
        <v>-0.17140238313473866</v>
      </c>
      <c r="I72" s="3"/>
      <c r="J72" s="194" t="s">
        <v>122</v>
      </c>
      <c r="K72" s="195"/>
      <c r="L72" s="198">
        <v>56.4</v>
      </c>
      <c r="M72" s="196">
        <v>44.3</v>
      </c>
      <c r="N72" s="199">
        <f t="shared" ref="N72:N80" si="9">+M72/M$90</f>
        <v>0.39307897071872222</v>
      </c>
      <c r="O72" s="197">
        <f>IFERROR(M72/L72-1," - ")</f>
        <v>-0.21453900709219864</v>
      </c>
      <c r="P72" s="25"/>
    </row>
    <row r="73" spans="2:16" x14ac:dyDescent="0.25">
      <c r="B73" s="22"/>
      <c r="C73" s="118" t="s">
        <v>114</v>
      </c>
      <c r="D73" s="119"/>
      <c r="E73" s="158">
        <v>59.1</v>
      </c>
      <c r="F73" s="117">
        <v>53.7</v>
      </c>
      <c r="G73" s="174">
        <f t="shared" si="8"/>
        <v>0.1899540148567386</v>
      </c>
      <c r="H73" s="166">
        <f t="shared" ref="H73:H90" si="10">IFERROR(F73/E73-1," - ")</f>
        <v>-9.1370558375634459E-2</v>
      </c>
      <c r="I73" s="3"/>
      <c r="J73" s="118" t="s">
        <v>118</v>
      </c>
      <c r="K73" s="119"/>
      <c r="L73" s="158">
        <v>21.8</v>
      </c>
      <c r="M73" s="117">
        <v>20.7</v>
      </c>
      <c r="N73" s="174">
        <f t="shared" si="9"/>
        <v>0.18367346938775508</v>
      </c>
      <c r="O73" s="166">
        <f t="shared" ref="O73:O90" si="11">IFERROR(M73/L73-1," - ")</f>
        <v>-5.0458715596330306E-2</v>
      </c>
      <c r="P73" s="25"/>
    </row>
    <row r="74" spans="2:16" x14ac:dyDescent="0.25">
      <c r="B74" s="22"/>
      <c r="C74" s="118" t="s">
        <v>124</v>
      </c>
      <c r="D74" s="119"/>
      <c r="E74" s="158">
        <v>26.3</v>
      </c>
      <c r="F74" s="117">
        <v>33.200000000000003</v>
      </c>
      <c r="G74" s="174">
        <f t="shared" si="8"/>
        <v>0.11743898125221083</v>
      </c>
      <c r="H74" s="166">
        <f t="shared" si="10"/>
        <v>0.26235741444866933</v>
      </c>
      <c r="I74" s="3"/>
      <c r="J74" s="118" t="s">
        <v>133</v>
      </c>
      <c r="K74" s="119"/>
      <c r="L74" s="158">
        <v>13.9</v>
      </c>
      <c r="M74" s="117">
        <v>11</v>
      </c>
      <c r="N74" s="174">
        <f t="shared" si="9"/>
        <v>9.7604259094942317E-2</v>
      </c>
      <c r="O74" s="166">
        <f t="shared" si="11"/>
        <v>-0.20863309352517989</v>
      </c>
      <c r="P74" s="25"/>
    </row>
    <row r="75" spans="2:16" x14ac:dyDescent="0.25">
      <c r="B75" s="22"/>
      <c r="C75" s="118" t="s">
        <v>129</v>
      </c>
      <c r="D75" s="119"/>
      <c r="E75" s="158">
        <v>19.8</v>
      </c>
      <c r="F75" s="117">
        <v>15.3</v>
      </c>
      <c r="G75" s="174">
        <f t="shared" si="8"/>
        <v>5.4120976299964631E-2</v>
      </c>
      <c r="H75" s="166">
        <f t="shared" si="10"/>
        <v>-0.22727272727272729</v>
      </c>
      <c r="I75" s="3"/>
      <c r="J75" s="118" t="s">
        <v>116</v>
      </c>
      <c r="K75" s="119"/>
      <c r="L75" s="158">
        <v>8.6</v>
      </c>
      <c r="M75" s="117">
        <v>8.3000000000000007</v>
      </c>
      <c r="N75" s="174">
        <f t="shared" si="9"/>
        <v>7.364685004436558E-2</v>
      </c>
      <c r="O75" s="166">
        <f t="shared" si="11"/>
        <v>-3.4883720930232398E-2</v>
      </c>
      <c r="P75" s="25"/>
    </row>
    <row r="76" spans="2:16" x14ac:dyDescent="0.25">
      <c r="B76" s="22"/>
      <c r="C76" s="118" t="s">
        <v>128</v>
      </c>
      <c r="D76" s="119"/>
      <c r="E76" s="158">
        <v>11.6</v>
      </c>
      <c r="F76" s="117">
        <v>10.199999999999999</v>
      </c>
      <c r="G76" s="174">
        <f t="shared" si="8"/>
        <v>3.6080650866643083E-2</v>
      </c>
      <c r="H76" s="166">
        <f t="shared" si="10"/>
        <v>-0.12068965517241381</v>
      </c>
      <c r="I76" s="3"/>
      <c r="J76" s="118" t="s">
        <v>120</v>
      </c>
      <c r="K76" s="119"/>
      <c r="L76" s="158">
        <v>3.5</v>
      </c>
      <c r="M76" s="117">
        <v>5.2</v>
      </c>
      <c r="N76" s="174">
        <f t="shared" si="9"/>
        <v>4.6140195208518191E-2</v>
      </c>
      <c r="O76" s="166">
        <f t="shared" si="11"/>
        <v>0.48571428571428577</v>
      </c>
      <c r="P76" s="25"/>
    </row>
    <row r="77" spans="2:16" x14ac:dyDescent="0.25">
      <c r="B77" s="22"/>
      <c r="C77" s="118" t="s">
        <v>153</v>
      </c>
      <c r="D77" s="119"/>
      <c r="E77" s="158">
        <v>9.8000000000000007</v>
      </c>
      <c r="F77" s="117">
        <v>9.1</v>
      </c>
      <c r="G77" s="174">
        <f t="shared" si="8"/>
        <v>3.2189600282985495E-2</v>
      </c>
      <c r="H77" s="166">
        <f t="shared" si="10"/>
        <v>-7.1428571428571508E-2</v>
      </c>
      <c r="I77" s="3"/>
      <c r="J77" s="118" t="s">
        <v>115</v>
      </c>
      <c r="K77" s="119"/>
      <c r="L77" s="158">
        <v>5.8</v>
      </c>
      <c r="M77" s="117">
        <v>3.1</v>
      </c>
      <c r="N77" s="174">
        <f t="shared" si="9"/>
        <v>2.7506654835847383E-2</v>
      </c>
      <c r="O77" s="166">
        <f t="shared" si="11"/>
        <v>-0.46551724137931028</v>
      </c>
      <c r="P77" s="25"/>
    </row>
    <row r="78" spans="2:16" x14ac:dyDescent="0.25">
      <c r="B78" s="22"/>
      <c r="C78" s="118" t="s">
        <v>122</v>
      </c>
      <c r="D78" s="119"/>
      <c r="E78" s="158">
        <v>8.8000000000000007</v>
      </c>
      <c r="F78" s="117">
        <v>7.2</v>
      </c>
      <c r="G78" s="174">
        <f t="shared" si="8"/>
        <v>2.5468694729395121E-2</v>
      </c>
      <c r="H78" s="166">
        <f t="shared" si="10"/>
        <v>-0.18181818181818188</v>
      </c>
      <c r="I78" s="3"/>
      <c r="J78" s="118" t="s">
        <v>117</v>
      </c>
      <c r="K78" s="119"/>
      <c r="L78" s="158">
        <v>3.1</v>
      </c>
      <c r="M78" s="117">
        <v>2.2999999999999998</v>
      </c>
      <c r="N78" s="174">
        <f t="shared" si="9"/>
        <v>2.0408163265306121E-2</v>
      </c>
      <c r="O78" s="166">
        <f t="shared" si="11"/>
        <v>-0.25806451612903236</v>
      </c>
      <c r="P78" s="25"/>
    </row>
    <row r="79" spans="2:16" x14ac:dyDescent="0.25">
      <c r="B79" s="22"/>
      <c r="C79" s="118" t="s">
        <v>115</v>
      </c>
      <c r="D79" s="119"/>
      <c r="E79" s="158">
        <v>9.5</v>
      </c>
      <c r="F79" s="117">
        <v>5.2</v>
      </c>
      <c r="G79" s="174">
        <f t="shared" ref="G79:G88" si="12">+F79/F$90</f>
        <v>1.8394057304563144E-2</v>
      </c>
      <c r="H79" s="166">
        <f t="shared" ref="H79:H88" si="13">IFERROR(F79/E79-1," - ")</f>
        <v>-0.45263157894736838</v>
      </c>
      <c r="I79" s="3"/>
      <c r="J79" s="118" t="s">
        <v>123</v>
      </c>
      <c r="K79" s="119"/>
      <c r="L79" s="158">
        <v>5.9</v>
      </c>
      <c r="M79" s="117">
        <v>2.1</v>
      </c>
      <c r="N79" s="174">
        <f t="shared" si="9"/>
        <v>1.8633540372670808E-2</v>
      </c>
      <c r="O79" s="166">
        <f t="shared" si="11"/>
        <v>-0.64406779661016955</v>
      </c>
      <c r="P79" s="25"/>
    </row>
    <row r="80" spans="2:16" x14ac:dyDescent="0.25">
      <c r="B80" s="22"/>
      <c r="C80" s="118" t="s">
        <v>146</v>
      </c>
      <c r="D80" s="119"/>
      <c r="E80" s="158">
        <v>4.3</v>
      </c>
      <c r="F80" s="117">
        <v>5</v>
      </c>
      <c r="G80" s="174">
        <f t="shared" si="12"/>
        <v>1.7686593562079946E-2</v>
      </c>
      <c r="H80" s="166">
        <f t="shared" si="13"/>
        <v>0.16279069767441867</v>
      </c>
      <c r="I80" s="3"/>
      <c r="J80" s="118" t="s">
        <v>144</v>
      </c>
      <c r="K80" s="119"/>
      <c r="L80" s="158">
        <v>2.2000000000000002</v>
      </c>
      <c r="M80" s="117">
        <v>1.9</v>
      </c>
      <c r="N80" s="174">
        <f t="shared" si="9"/>
        <v>1.6858917480035492E-2</v>
      </c>
      <c r="O80" s="166">
        <f t="shared" si="11"/>
        <v>-0.13636363636363646</v>
      </c>
      <c r="P80" s="25"/>
    </row>
    <row r="81" spans="2:16" x14ac:dyDescent="0.25">
      <c r="B81" s="22"/>
      <c r="C81" s="118" t="s">
        <v>116</v>
      </c>
      <c r="D81" s="119"/>
      <c r="E81" s="158">
        <v>2.8</v>
      </c>
      <c r="F81" s="117">
        <v>4.3</v>
      </c>
      <c r="G81" s="174">
        <f t="shared" si="12"/>
        <v>1.5210470463388751E-2</v>
      </c>
      <c r="H81" s="166">
        <f t="shared" si="13"/>
        <v>0.53571428571428581</v>
      </c>
      <c r="I81" s="3"/>
      <c r="J81" s="118" t="s">
        <v>131</v>
      </c>
      <c r="K81" s="119"/>
      <c r="L81" s="158"/>
      <c r="M81" s="117">
        <v>1.8</v>
      </c>
      <c r="N81" s="174">
        <f t="shared" ref="N81:N88" si="14">+M81/M$90</f>
        <v>1.5971606033717833E-2</v>
      </c>
      <c r="O81" s="166" t="str">
        <f t="shared" ref="O81:O88" si="15">IFERROR(M81/L81-1," - ")</f>
        <v xml:space="preserve"> - </v>
      </c>
      <c r="P81" s="25"/>
    </row>
    <row r="82" spans="2:16" x14ac:dyDescent="0.25">
      <c r="B82" s="22"/>
      <c r="C82" s="118" t="s">
        <v>154</v>
      </c>
      <c r="D82" s="119"/>
      <c r="E82" s="158">
        <v>3.9</v>
      </c>
      <c r="F82" s="117">
        <v>4.2</v>
      </c>
      <c r="G82" s="174">
        <f t="shared" si="12"/>
        <v>1.4856738592147154E-2</v>
      </c>
      <c r="H82" s="166">
        <f t="shared" si="13"/>
        <v>7.6923076923077094E-2</v>
      </c>
      <c r="I82" s="3"/>
      <c r="J82" s="118" t="s">
        <v>155</v>
      </c>
      <c r="K82" s="119"/>
      <c r="L82" s="158">
        <v>1.1000000000000001</v>
      </c>
      <c r="M82" s="117">
        <v>1.8</v>
      </c>
      <c r="N82" s="174">
        <f t="shared" si="14"/>
        <v>1.5971606033717833E-2</v>
      </c>
      <c r="O82" s="166">
        <f t="shared" si="15"/>
        <v>0.63636363636363624</v>
      </c>
      <c r="P82" s="25"/>
    </row>
    <row r="83" spans="2:16" x14ac:dyDescent="0.25">
      <c r="B83" s="22"/>
      <c r="C83" s="118" t="s">
        <v>143</v>
      </c>
      <c r="D83" s="119"/>
      <c r="E83" s="158">
        <v>4.2</v>
      </c>
      <c r="F83" s="117">
        <v>4</v>
      </c>
      <c r="G83" s="174">
        <f t="shared" si="12"/>
        <v>1.4149274849663955E-2</v>
      </c>
      <c r="H83" s="166">
        <f t="shared" si="13"/>
        <v>-4.7619047619047672E-2</v>
      </c>
      <c r="I83" s="3"/>
      <c r="J83" s="118" t="s">
        <v>119</v>
      </c>
      <c r="K83" s="119"/>
      <c r="L83" s="158">
        <v>2.1</v>
      </c>
      <c r="M83" s="117">
        <v>1.4</v>
      </c>
      <c r="N83" s="174">
        <f t="shared" si="14"/>
        <v>1.2422360248447204E-2</v>
      </c>
      <c r="O83" s="166">
        <f t="shared" si="15"/>
        <v>-0.33333333333333337</v>
      </c>
      <c r="P83" s="25"/>
    </row>
    <row r="84" spans="2:16" x14ac:dyDescent="0.25">
      <c r="B84" s="22"/>
      <c r="C84" s="118" t="s">
        <v>144</v>
      </c>
      <c r="D84" s="119"/>
      <c r="E84" s="158">
        <v>6.4</v>
      </c>
      <c r="F84" s="117">
        <v>3.9</v>
      </c>
      <c r="G84" s="174">
        <f t="shared" si="12"/>
        <v>1.3795542978422356E-2</v>
      </c>
      <c r="H84" s="166">
        <f t="shared" si="13"/>
        <v>-0.390625</v>
      </c>
      <c r="I84" s="3"/>
      <c r="J84" s="118" t="s">
        <v>114</v>
      </c>
      <c r="K84" s="119"/>
      <c r="L84" s="158">
        <v>0.9</v>
      </c>
      <c r="M84" s="117">
        <v>1.4</v>
      </c>
      <c r="N84" s="174">
        <f t="shared" si="14"/>
        <v>1.2422360248447204E-2</v>
      </c>
      <c r="O84" s="166">
        <f t="shared" si="15"/>
        <v>0.55555555555555536</v>
      </c>
      <c r="P84" s="25"/>
    </row>
    <row r="85" spans="2:16" x14ac:dyDescent="0.25">
      <c r="B85" s="22"/>
      <c r="C85" s="118" t="s">
        <v>120</v>
      </c>
      <c r="D85" s="119"/>
      <c r="E85" s="158">
        <v>3.4</v>
      </c>
      <c r="F85" s="117">
        <v>3.2</v>
      </c>
      <c r="G85" s="174">
        <f t="shared" si="12"/>
        <v>1.1319419879731165E-2</v>
      </c>
      <c r="H85" s="166">
        <f t="shared" si="13"/>
        <v>-5.8823529411764608E-2</v>
      </c>
      <c r="I85" s="3"/>
      <c r="J85" s="118" t="s">
        <v>140</v>
      </c>
      <c r="K85" s="119"/>
      <c r="L85" s="158">
        <v>1.6</v>
      </c>
      <c r="M85" s="117">
        <v>1.1000000000000001</v>
      </c>
      <c r="N85" s="174">
        <f t="shared" si="14"/>
        <v>9.7604259094942331E-3</v>
      </c>
      <c r="O85" s="166">
        <f t="shared" si="15"/>
        <v>-0.3125</v>
      </c>
      <c r="P85" s="25"/>
    </row>
    <row r="86" spans="2:16" x14ac:dyDescent="0.25">
      <c r="B86" s="22"/>
      <c r="C86" s="118" t="s">
        <v>135</v>
      </c>
      <c r="D86" s="119"/>
      <c r="E86" s="158">
        <v>3.1</v>
      </c>
      <c r="F86" s="117">
        <v>3.1</v>
      </c>
      <c r="G86" s="174">
        <f t="shared" si="12"/>
        <v>1.0965688008489566E-2</v>
      </c>
      <c r="H86" s="166">
        <f t="shared" si="13"/>
        <v>0</v>
      </c>
      <c r="I86" s="3"/>
      <c r="J86" s="118" t="s">
        <v>121</v>
      </c>
      <c r="K86" s="119"/>
      <c r="L86" s="158">
        <v>0.3</v>
      </c>
      <c r="M86" s="117">
        <v>1.1000000000000001</v>
      </c>
      <c r="N86" s="174">
        <f t="shared" si="14"/>
        <v>9.7604259094942331E-3</v>
      </c>
      <c r="O86" s="166">
        <f t="shared" si="15"/>
        <v>2.666666666666667</v>
      </c>
      <c r="P86" s="25"/>
    </row>
    <row r="87" spans="2:16" x14ac:dyDescent="0.25">
      <c r="B87" s="22"/>
      <c r="C87" s="118" t="s">
        <v>123</v>
      </c>
      <c r="D87" s="127"/>
      <c r="E87" s="158">
        <v>2.8</v>
      </c>
      <c r="F87" s="117">
        <v>2.9</v>
      </c>
      <c r="G87" s="174">
        <f t="shared" si="12"/>
        <v>1.0258224266006368E-2</v>
      </c>
      <c r="H87" s="166">
        <f t="shared" si="13"/>
        <v>3.5714285714285809E-2</v>
      </c>
      <c r="I87" s="3"/>
      <c r="J87" s="118" t="s">
        <v>129</v>
      </c>
      <c r="K87" s="127"/>
      <c r="L87" s="158">
        <v>2.4</v>
      </c>
      <c r="M87" s="117">
        <v>1</v>
      </c>
      <c r="N87" s="174">
        <f t="shared" si="14"/>
        <v>8.8731144631765749E-3</v>
      </c>
      <c r="O87" s="166">
        <f t="shared" si="15"/>
        <v>-0.58333333333333326</v>
      </c>
      <c r="P87" s="25"/>
    </row>
    <row r="88" spans="2:16" x14ac:dyDescent="0.25">
      <c r="B88" s="22"/>
      <c r="C88" s="118" t="s">
        <v>140</v>
      </c>
      <c r="D88" s="119"/>
      <c r="E88" s="158">
        <v>3.2</v>
      </c>
      <c r="F88" s="117">
        <v>2.5</v>
      </c>
      <c r="G88" s="174">
        <f t="shared" si="12"/>
        <v>8.8432967810399728E-3</v>
      </c>
      <c r="H88" s="166">
        <f t="shared" si="13"/>
        <v>-0.21875</v>
      </c>
      <c r="I88" s="3"/>
      <c r="J88" s="118" t="s">
        <v>124</v>
      </c>
      <c r="K88" s="119"/>
      <c r="L88" s="158">
        <v>1.8</v>
      </c>
      <c r="M88" s="117">
        <v>1</v>
      </c>
      <c r="N88" s="174">
        <f t="shared" si="14"/>
        <v>8.8731144631765749E-3</v>
      </c>
      <c r="O88" s="166">
        <f t="shared" si="15"/>
        <v>-0.44444444444444442</v>
      </c>
      <c r="P88" s="25"/>
    </row>
    <row r="89" spans="2:16" x14ac:dyDescent="0.25">
      <c r="B89" s="22"/>
      <c r="C89" s="122" t="s">
        <v>126</v>
      </c>
      <c r="D89" s="123"/>
      <c r="E89" s="170">
        <f>+E90-SUM(E72:E88)</f>
        <v>34.300000000000011</v>
      </c>
      <c r="F89" s="125">
        <f>+F90-SUM(F72:F88)</f>
        <v>25.300000000000011</v>
      </c>
      <c r="G89" s="176">
        <f>+F89/F$90</f>
        <v>8.9494163424124556E-2</v>
      </c>
      <c r="H89" s="171">
        <f t="shared" si="10"/>
        <v>-0.26239067055393572</v>
      </c>
      <c r="I89" s="3"/>
      <c r="J89" s="122" t="s">
        <v>126</v>
      </c>
      <c r="K89" s="123"/>
      <c r="L89" s="170">
        <f>+L90-SUM(L72:L88)</f>
        <v>6.2000000000000171</v>
      </c>
      <c r="M89" s="125">
        <f>+M90-SUM(M72:M88)</f>
        <v>3.2000000000000171</v>
      </c>
      <c r="N89" s="176">
        <f>+M89/M$90</f>
        <v>2.839396628216519E-2</v>
      </c>
      <c r="O89" s="171">
        <f t="shared" si="11"/>
        <v>-0.48387096774193417</v>
      </c>
      <c r="P89" s="25"/>
    </row>
    <row r="90" spans="2:16" x14ac:dyDescent="0.25">
      <c r="B90" s="22"/>
      <c r="C90" s="130" t="s">
        <v>10</v>
      </c>
      <c r="D90" s="131"/>
      <c r="E90" s="115">
        <f>+H12</f>
        <v>322.39999999999998</v>
      </c>
      <c r="F90" s="115">
        <f>+I12</f>
        <v>282.7</v>
      </c>
      <c r="G90" s="82">
        <f>+F90/F$90</f>
        <v>1</v>
      </c>
      <c r="H90" s="132">
        <f t="shared" si="10"/>
        <v>-0.12313895781637718</v>
      </c>
      <c r="I90" s="8"/>
      <c r="J90" s="130" t="s">
        <v>21</v>
      </c>
      <c r="K90" s="131"/>
      <c r="L90" s="115">
        <f>+H22</f>
        <v>137.60000000000002</v>
      </c>
      <c r="M90" s="115">
        <f>+I22</f>
        <v>112.7</v>
      </c>
      <c r="N90" s="82">
        <f>+M90/M$90</f>
        <v>1</v>
      </c>
      <c r="O90" s="132">
        <f t="shared" si="11"/>
        <v>-0.18095930232558155</v>
      </c>
      <c r="P90" s="25"/>
    </row>
    <row r="91" spans="2:16" x14ac:dyDescent="0.25">
      <c r="B91" s="22"/>
      <c r="C91" s="90" t="s">
        <v>58</v>
      </c>
      <c r="D91" s="8"/>
      <c r="E91" s="34"/>
      <c r="F91" s="8"/>
      <c r="G91" s="8"/>
      <c r="H91" s="8"/>
      <c r="I91" s="8"/>
      <c r="J91" s="90" t="s">
        <v>58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141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112</v>
      </c>
      <c r="D98" s="252"/>
      <c r="E98" s="252"/>
      <c r="F98" s="252"/>
      <c r="G98" s="252"/>
      <c r="H98" s="252"/>
      <c r="I98" s="8"/>
      <c r="J98" s="252" t="s">
        <v>113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31</v>
      </c>
      <c r="D99" s="253"/>
      <c r="E99" s="253"/>
      <c r="F99" s="253"/>
      <c r="G99" s="253"/>
      <c r="H99" s="253"/>
      <c r="I99" s="8"/>
      <c r="J99" s="253" t="s">
        <v>31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142</v>
      </c>
      <c r="D100" s="251"/>
      <c r="E100" s="85">
        <v>2015</v>
      </c>
      <c r="F100" s="86">
        <v>2016</v>
      </c>
      <c r="G100" s="86" t="s">
        <v>27</v>
      </c>
      <c r="H100" s="86" t="s">
        <v>28</v>
      </c>
      <c r="I100" s="8"/>
      <c r="J100" s="250" t="s">
        <v>142</v>
      </c>
      <c r="K100" s="251"/>
      <c r="L100" s="85">
        <v>2015</v>
      </c>
      <c r="M100" s="86">
        <v>2016</v>
      </c>
      <c r="N100" s="86" t="s">
        <v>27</v>
      </c>
      <c r="O100" s="86" t="s">
        <v>28</v>
      </c>
      <c r="P100" s="25"/>
    </row>
    <row r="101" spans="2:16" x14ac:dyDescent="0.25">
      <c r="B101" s="22"/>
      <c r="C101" s="139" t="str">
        <f>+C72</f>
        <v>Estados Unidos</v>
      </c>
      <c r="D101" s="181"/>
      <c r="E101" s="152">
        <v>109.11058801000001</v>
      </c>
      <c r="F101" s="128">
        <v>90.394956350000001</v>
      </c>
      <c r="G101" s="182">
        <f>+F101/F101</f>
        <v>1</v>
      </c>
      <c r="H101" s="165">
        <f>IFERROR(F101/E101-1," - ")</f>
        <v>-0.17152901474863946</v>
      </c>
      <c r="I101" s="8"/>
      <c r="J101" s="139" t="str">
        <f>+J72</f>
        <v>Alemania</v>
      </c>
      <c r="K101" s="181"/>
      <c r="L101" s="152">
        <v>56.369780500000005</v>
      </c>
      <c r="M101" s="128">
        <v>44.349955300000005</v>
      </c>
      <c r="N101" s="182">
        <f>+M101/M101</f>
        <v>1</v>
      </c>
      <c r="O101" s="165">
        <f>IFERROR(M101/L101-1," - ")</f>
        <v>-0.21323171907685534</v>
      </c>
      <c r="P101" s="25"/>
    </row>
    <row r="102" spans="2:16" x14ac:dyDescent="0.25">
      <c r="B102" s="22"/>
      <c r="C102" s="118" t="s">
        <v>161</v>
      </c>
      <c r="D102" s="119"/>
      <c r="E102" s="120">
        <v>36.974137530000036</v>
      </c>
      <c r="F102" s="117">
        <v>36.964174799999988</v>
      </c>
      <c r="G102" s="174">
        <f>+F102/F101</f>
        <v>0.40891855356264006</v>
      </c>
      <c r="H102" s="166">
        <f t="shared" ref="H102:H112" si="16">IFERROR(F102/E102-1," - ")</f>
        <v>-2.6945131558420155E-4</v>
      </c>
      <c r="I102" s="8"/>
      <c r="J102" s="118" t="s">
        <v>48</v>
      </c>
      <c r="K102" s="119"/>
      <c r="L102" s="120">
        <v>56.337780500000008</v>
      </c>
      <c r="M102" s="117">
        <v>44.285955300000005</v>
      </c>
      <c r="N102" s="174">
        <f>+M102/M101</f>
        <v>0.99855693202919638</v>
      </c>
      <c r="O102" s="166">
        <f t="shared" ref="O102:O112" si="17">IFERROR(M102/L102-1," - ")</f>
        <v>-0.21392083772274273</v>
      </c>
      <c r="P102" s="25"/>
    </row>
    <row r="103" spans="2:16" x14ac:dyDescent="0.25">
      <c r="B103" s="22"/>
      <c r="C103" s="118" t="s">
        <v>79</v>
      </c>
      <c r="D103" s="119"/>
      <c r="E103" s="120">
        <v>7.3728500000000059</v>
      </c>
      <c r="F103" s="117">
        <v>11.249428600000012</v>
      </c>
      <c r="G103" s="174">
        <f>+F103/F101</f>
        <v>0.12444752510796486</v>
      </c>
      <c r="H103" s="166">
        <f t="shared" si="16"/>
        <v>0.52579105773208501</v>
      </c>
      <c r="I103" s="8"/>
      <c r="J103" s="118" t="s">
        <v>49</v>
      </c>
      <c r="K103" s="119"/>
      <c r="L103" s="120">
        <v>3.2000000000000001E-2</v>
      </c>
      <c r="M103" s="117">
        <v>6.4000000000000001E-2</v>
      </c>
      <c r="N103" s="174">
        <f>+M103/M101</f>
        <v>1.4430679708035692E-3</v>
      </c>
      <c r="O103" s="166">
        <f t="shared" si="17"/>
        <v>1</v>
      </c>
      <c r="P103" s="25"/>
    </row>
    <row r="104" spans="2:16" x14ac:dyDescent="0.25">
      <c r="B104" s="22"/>
      <c r="C104" s="118" t="s">
        <v>74</v>
      </c>
      <c r="D104" s="119"/>
      <c r="E104" s="120">
        <v>8.8431952099999975</v>
      </c>
      <c r="F104" s="117">
        <v>8.7636515999999958</v>
      </c>
      <c r="G104" s="174">
        <f>+F104/F101</f>
        <v>9.6948457677970834E-2</v>
      </c>
      <c r="H104" s="166">
        <f t="shared" si="16"/>
        <v>-8.9948947310416472E-3</v>
      </c>
      <c r="I104" s="8"/>
      <c r="J104" s="118"/>
      <c r="K104" s="119"/>
      <c r="L104" s="120"/>
      <c r="M104" s="117"/>
      <c r="N104" s="174">
        <f>+M104/M101</f>
        <v>0</v>
      </c>
      <c r="O104" s="166" t="str">
        <f t="shared" si="17"/>
        <v xml:space="preserve"> - </v>
      </c>
      <c r="P104" s="25"/>
    </row>
    <row r="105" spans="2:16" x14ac:dyDescent="0.25">
      <c r="B105" s="22"/>
      <c r="C105" s="139" t="str">
        <f>+C73</f>
        <v>Países Bajos</v>
      </c>
      <c r="D105" s="181"/>
      <c r="E105" s="152">
        <v>59.09962560000001</v>
      </c>
      <c r="F105" s="128">
        <v>53.681232450000024</v>
      </c>
      <c r="G105" s="182">
        <f>+F105/F105</f>
        <v>1</v>
      </c>
      <c r="H105" s="165">
        <f t="shared" si="16"/>
        <v>-9.1682359997894536E-2</v>
      </c>
      <c r="I105" s="8"/>
      <c r="J105" s="139" t="str">
        <f>+J73</f>
        <v>Estados Unidos</v>
      </c>
      <c r="K105" s="181"/>
      <c r="L105" s="152">
        <v>21.845819700000018</v>
      </c>
      <c r="M105" s="128">
        <v>20.708309900000007</v>
      </c>
      <c r="N105" s="182">
        <f>+M105/M105</f>
        <v>1</v>
      </c>
      <c r="O105" s="165">
        <f t="shared" si="17"/>
        <v>-5.2069906994609561E-2</v>
      </c>
      <c r="P105" s="25"/>
    </row>
    <row r="106" spans="2:16" x14ac:dyDescent="0.25">
      <c r="B106" s="22"/>
      <c r="C106" s="95" t="s">
        <v>80</v>
      </c>
      <c r="D106" s="119"/>
      <c r="E106" s="120">
        <v>21.63320430000001</v>
      </c>
      <c r="F106" s="117">
        <v>21.342189800000003</v>
      </c>
      <c r="G106" s="174">
        <f>+F106/F105</f>
        <v>0.39757264924717639</v>
      </c>
      <c r="H106" s="166">
        <f t="shared" si="16"/>
        <v>-1.345221428893939E-2</v>
      </c>
      <c r="I106" s="8"/>
      <c r="J106" s="118" t="s">
        <v>48</v>
      </c>
      <c r="K106" s="119"/>
      <c r="L106" s="120">
        <v>21.845819700000018</v>
      </c>
      <c r="M106" s="117">
        <v>20.500866000000006</v>
      </c>
      <c r="N106" s="174">
        <f>+M106/M105</f>
        <v>0.98998257699436876</v>
      </c>
      <c r="O106" s="166">
        <f t="shared" si="17"/>
        <v>-6.1565723716011989E-2</v>
      </c>
      <c r="P106" s="25"/>
    </row>
    <row r="107" spans="2:16" x14ac:dyDescent="0.25">
      <c r="B107" s="22"/>
      <c r="C107" s="118" t="s">
        <v>70</v>
      </c>
      <c r="D107" s="119"/>
      <c r="E107" s="120">
        <v>13.521017599999992</v>
      </c>
      <c r="F107" s="117">
        <v>11.925202300000009</v>
      </c>
      <c r="G107" s="174">
        <f>+F107/F105</f>
        <v>0.22214844473079909</v>
      </c>
      <c r="H107" s="166">
        <f t="shared" si="16"/>
        <v>-0.11802479274932554</v>
      </c>
      <c r="I107" s="8"/>
      <c r="J107" s="118" t="s">
        <v>85</v>
      </c>
      <c r="K107" s="119"/>
      <c r="L107" s="120"/>
      <c r="M107" s="117">
        <v>0.20744389999999999</v>
      </c>
      <c r="N107" s="174">
        <f>+M107/M105</f>
        <v>1.0017423005631181E-2</v>
      </c>
      <c r="O107" s="166" t="str">
        <f t="shared" si="17"/>
        <v xml:space="preserve"> - </v>
      </c>
      <c r="P107" s="25"/>
    </row>
    <row r="108" spans="2:16" x14ac:dyDescent="0.25">
      <c r="B108" s="22"/>
      <c r="C108" s="122" t="s">
        <v>79</v>
      </c>
      <c r="D108" s="123"/>
      <c r="E108" s="124">
        <v>15.065514500000027</v>
      </c>
      <c r="F108" s="125">
        <v>9.6491229000000089</v>
      </c>
      <c r="G108" s="174">
        <f>+F108/F105</f>
        <v>0.17974853518848383</v>
      </c>
      <c r="H108" s="166">
        <f t="shared" si="16"/>
        <v>-0.359522510830945</v>
      </c>
      <c r="I108" s="8"/>
      <c r="J108" s="122"/>
      <c r="K108" s="123"/>
      <c r="L108" s="124"/>
      <c r="M108" s="125"/>
      <c r="N108" s="174">
        <f>+M108/M105</f>
        <v>0</v>
      </c>
      <c r="O108" s="166" t="str">
        <f t="shared" si="17"/>
        <v xml:space="preserve"> - </v>
      </c>
      <c r="P108" s="25"/>
    </row>
    <row r="109" spans="2:16" x14ac:dyDescent="0.25">
      <c r="B109" s="22"/>
      <c r="C109" s="142" t="str">
        <f>+C74</f>
        <v>Ecuador</v>
      </c>
      <c r="D109" s="202"/>
      <c r="E109" s="152">
        <v>26.274399899999999</v>
      </c>
      <c r="F109" s="128">
        <v>33.227057600000052</v>
      </c>
      <c r="G109" s="165">
        <f>+F109/F109</f>
        <v>1</v>
      </c>
      <c r="H109" s="165">
        <f t="shared" si="16"/>
        <v>0.26461718351177455</v>
      </c>
      <c r="I109" s="8"/>
      <c r="J109" s="139" t="str">
        <f>+J74</f>
        <v>Suecia</v>
      </c>
      <c r="K109" s="203"/>
      <c r="L109" s="152">
        <v>13.8750359</v>
      </c>
      <c r="M109" s="128">
        <v>10.985368799999994</v>
      </c>
      <c r="N109" s="165">
        <f>+M109/M109</f>
        <v>1</v>
      </c>
      <c r="O109" s="165">
        <f t="shared" si="17"/>
        <v>-0.20826375663647878</v>
      </c>
      <c r="P109" s="25"/>
    </row>
    <row r="110" spans="2:16" x14ac:dyDescent="0.25">
      <c r="B110" s="22"/>
      <c r="C110" s="118" t="s">
        <v>72</v>
      </c>
      <c r="D110" s="119"/>
      <c r="E110" s="120">
        <v>24.960736399999995</v>
      </c>
      <c r="F110" s="117">
        <v>31.738777100000043</v>
      </c>
      <c r="G110" s="166">
        <f>+F110/F109</f>
        <v>0.9552087784023342</v>
      </c>
      <c r="H110" s="166">
        <f t="shared" si="16"/>
        <v>0.27154810624898262</v>
      </c>
      <c r="I110" s="8"/>
      <c r="J110" s="118" t="s">
        <v>48</v>
      </c>
      <c r="K110" s="119"/>
      <c r="L110" s="120">
        <v>13.8750359</v>
      </c>
      <c r="M110" s="117">
        <v>10.985368799999994</v>
      </c>
      <c r="N110" s="166">
        <f>+M110/M109</f>
        <v>1</v>
      </c>
      <c r="O110" s="166">
        <f t="shared" si="17"/>
        <v>-0.20826375663647878</v>
      </c>
      <c r="P110" s="25"/>
    </row>
    <row r="111" spans="2:16" x14ac:dyDescent="0.25">
      <c r="B111" s="22"/>
      <c r="C111" s="118" t="s">
        <v>160</v>
      </c>
      <c r="D111" s="119"/>
      <c r="E111" s="120"/>
      <c r="F111" s="117">
        <v>0.39930000000000004</v>
      </c>
      <c r="G111" s="166">
        <f>+F111/F109</f>
        <v>1.201731446723105E-2</v>
      </c>
      <c r="H111" s="166" t="str">
        <f t="shared" si="16"/>
        <v xml:space="preserve"> - </v>
      </c>
      <c r="I111" s="8"/>
      <c r="J111" s="118"/>
      <c r="K111" s="119"/>
      <c r="L111" s="120"/>
      <c r="M111" s="117"/>
      <c r="N111" s="166">
        <f>+M111/M109</f>
        <v>0</v>
      </c>
      <c r="O111" s="166" t="str">
        <f t="shared" si="17"/>
        <v xml:space="preserve"> - </v>
      </c>
      <c r="P111" s="25"/>
    </row>
    <row r="112" spans="2:16" x14ac:dyDescent="0.25">
      <c r="B112" s="22"/>
      <c r="C112" s="122" t="s">
        <v>79</v>
      </c>
      <c r="D112" s="26"/>
      <c r="E112" s="124">
        <v>0.23770769999999997</v>
      </c>
      <c r="F112" s="125">
        <v>0.22303380000000003</v>
      </c>
      <c r="G112" s="171">
        <f>+F112/F109</f>
        <v>6.7124150048122133E-3</v>
      </c>
      <c r="H112" s="171">
        <f t="shared" si="16"/>
        <v>-6.1730856846454407E-2</v>
      </c>
      <c r="I112" s="8"/>
      <c r="J112" s="122"/>
      <c r="K112" s="123"/>
      <c r="L112" s="124"/>
      <c r="M112" s="125"/>
      <c r="N112" s="171">
        <f>+M112/M109</f>
        <v>0</v>
      </c>
      <c r="O112" s="171" t="str">
        <f t="shared" si="17"/>
        <v xml:space="preserve"> - </v>
      </c>
      <c r="P112" s="25"/>
    </row>
    <row r="113" spans="2:16" x14ac:dyDescent="0.25">
      <c r="B113" s="22"/>
      <c r="C113" s="90" t="s">
        <v>58</v>
      </c>
      <c r="D113" s="8"/>
      <c r="E113" s="34"/>
      <c r="F113" s="8"/>
      <c r="G113" s="8"/>
      <c r="H113" s="8"/>
      <c r="I113" s="8"/>
      <c r="J113" s="90" t="s">
        <v>58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A9" sqref="A9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6" t="s">
        <v>178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7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US$ 1,867.1 millones, disminuyendo en -9.7% respecto al 2015. De otro lado el 22.2% de estas exportaciones fueron de tipo Tradicional en tanto las exportaciones No Tradicional representaron el 77.8%.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</row>
    <row r="8" spans="2:1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</row>
    <row r="9" spans="2:16" x14ac:dyDescent="0.25">
      <c r="B9" s="22"/>
      <c r="C9" s="8"/>
      <c r="D9" s="8"/>
      <c r="E9" s="8"/>
      <c r="F9" s="248" t="s">
        <v>32</v>
      </c>
      <c r="G9" s="248"/>
      <c r="H9" s="248"/>
      <c r="I9" s="248"/>
      <c r="J9" s="248"/>
      <c r="K9" s="248"/>
      <c r="L9" s="248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0" t="s">
        <v>19</v>
      </c>
      <c r="G11" s="251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4" t="s">
        <v>10</v>
      </c>
      <c r="G12" s="75"/>
      <c r="H12" s="87">
        <f>SUM(H13:H21)</f>
        <v>1569.1</v>
      </c>
      <c r="I12" s="88">
        <f>SUM(I13:I21)</f>
        <v>1452.2</v>
      </c>
      <c r="J12" s="76">
        <f t="shared" ref="J12:J27" si="0">IFERROR(I12/I$27, " - ")</f>
        <v>0.77778372877724811</v>
      </c>
      <c r="K12" s="77">
        <f>IFERROR(I12/H12-1," - ")</f>
        <v>-7.4501306481422391E-2</v>
      </c>
      <c r="L12" s="78">
        <f>IFERROR(I12-H12, " - ")</f>
        <v>-116.89999999999986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1" t="s">
        <v>11</v>
      </c>
      <c r="G13" s="59"/>
      <c r="H13" s="27">
        <v>630.4</v>
      </c>
      <c r="I13" s="65">
        <v>646.9</v>
      </c>
      <c r="J13" s="76">
        <f t="shared" si="0"/>
        <v>0.34647314016389047</v>
      </c>
      <c r="K13" s="69">
        <f t="shared" ref="K13:K27" si="1">IFERROR(I13/H13-1," - ")</f>
        <v>2.61738578680204E-2</v>
      </c>
      <c r="L13" s="71">
        <f t="shared" ref="L13:L27" si="2">IFERROR(I13-H13, " - ")</f>
        <v>16.5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1" t="s">
        <v>12</v>
      </c>
      <c r="G14" s="59"/>
      <c r="H14" s="27">
        <v>0.2</v>
      </c>
      <c r="I14" s="65">
        <v>0.3</v>
      </c>
      <c r="J14" s="81">
        <f t="shared" si="0"/>
        <v>1.6067698569974826E-4</v>
      </c>
      <c r="K14" s="68">
        <f t="shared" si="1"/>
        <v>0.49999999999999978</v>
      </c>
      <c r="L14" s="72">
        <f t="shared" si="2"/>
        <v>9.9999999999999978E-2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1" t="s">
        <v>13</v>
      </c>
      <c r="G15" s="59"/>
      <c r="H15" s="27">
        <v>7.2</v>
      </c>
      <c r="I15" s="65">
        <v>5.2</v>
      </c>
      <c r="J15" s="81">
        <f t="shared" si="0"/>
        <v>2.7850677521289698E-3</v>
      </c>
      <c r="K15" s="68">
        <f t="shared" si="1"/>
        <v>-0.27777777777777779</v>
      </c>
      <c r="L15" s="72">
        <f t="shared" si="2"/>
        <v>-2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1" t="s">
        <v>14</v>
      </c>
      <c r="G16" s="59"/>
      <c r="H16" s="27">
        <v>343.2</v>
      </c>
      <c r="I16" s="65">
        <v>273.7</v>
      </c>
      <c r="J16" s="81">
        <f t="shared" si="0"/>
        <v>0.14659096995340365</v>
      </c>
      <c r="K16" s="68">
        <f t="shared" si="1"/>
        <v>-0.20250582750582746</v>
      </c>
      <c r="L16" s="72">
        <f t="shared" si="2"/>
        <v>-69.5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1" t="s">
        <v>25</v>
      </c>
      <c r="G17" s="59"/>
      <c r="H17" s="27">
        <v>532.1</v>
      </c>
      <c r="I17" s="65">
        <v>450.7</v>
      </c>
      <c r="J17" s="81">
        <f t="shared" si="0"/>
        <v>0.24139039151625513</v>
      </c>
      <c r="K17" s="68">
        <f t="shared" si="1"/>
        <v>-0.15297876339034022</v>
      </c>
      <c r="L17" s="72">
        <f t="shared" si="2"/>
        <v>-81.400000000000034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1" t="s">
        <v>15</v>
      </c>
      <c r="G18" s="59"/>
      <c r="H18" s="27">
        <v>42</v>
      </c>
      <c r="I18" s="65">
        <v>67.7</v>
      </c>
      <c r="J18" s="81">
        <f t="shared" si="0"/>
        <v>3.6259439772909859E-2</v>
      </c>
      <c r="K18" s="68">
        <f t="shared" si="1"/>
        <v>0.61190476190476195</v>
      </c>
      <c r="L18" s="72">
        <f t="shared" si="2"/>
        <v>25.700000000000003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1" t="s">
        <v>16</v>
      </c>
      <c r="G19" s="59"/>
      <c r="H19" s="27">
        <v>0.4</v>
      </c>
      <c r="I19" s="65">
        <v>0.6</v>
      </c>
      <c r="J19" s="81">
        <f t="shared" si="0"/>
        <v>3.2135397139949651E-4</v>
      </c>
      <c r="K19" s="68">
        <f t="shared" si="1"/>
        <v>0.49999999999999978</v>
      </c>
      <c r="L19" s="72">
        <f t="shared" si="2"/>
        <v>0.19999999999999996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1" t="s">
        <v>17</v>
      </c>
      <c r="G20" s="59"/>
      <c r="H20" s="27">
        <v>0.3</v>
      </c>
      <c r="I20" s="65">
        <v>0.4</v>
      </c>
      <c r="J20" s="81">
        <f t="shared" si="0"/>
        <v>2.1423598093299768E-4</v>
      </c>
      <c r="K20" s="68">
        <f t="shared" si="1"/>
        <v>0.33333333333333348</v>
      </c>
      <c r="L20" s="72">
        <f t="shared" si="2"/>
        <v>0.10000000000000003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2" t="s">
        <v>18</v>
      </c>
      <c r="G21" s="60"/>
      <c r="H21" s="66">
        <v>13.3</v>
      </c>
      <c r="I21" s="67">
        <v>6.7</v>
      </c>
      <c r="J21" s="82">
        <f t="shared" si="0"/>
        <v>3.5884526806277111E-3</v>
      </c>
      <c r="K21" s="70">
        <f t="shared" si="1"/>
        <v>-0.49624060150375937</v>
      </c>
      <c r="L21" s="73">
        <f t="shared" si="2"/>
        <v>-6.6000000000000005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4" t="s">
        <v>21</v>
      </c>
      <c r="G22" s="75"/>
      <c r="H22" s="87">
        <f>SUM(H23:H26)</f>
        <v>498.1</v>
      </c>
      <c r="I22" s="88">
        <f>SUM(I23:I26)</f>
        <v>414.90000000000003</v>
      </c>
      <c r="J22" s="79">
        <f t="shared" si="0"/>
        <v>0.22221627122275187</v>
      </c>
      <c r="K22" s="79">
        <f t="shared" si="1"/>
        <v>-0.16703473198152974</v>
      </c>
      <c r="L22" s="80">
        <f t="shared" si="2"/>
        <v>-83.199999999999989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3" t="s">
        <v>22</v>
      </c>
      <c r="G23" s="64"/>
      <c r="H23" s="27">
        <v>26.1</v>
      </c>
      <c r="I23" s="65">
        <v>28.3</v>
      </c>
      <c r="J23" s="81">
        <f t="shared" si="0"/>
        <v>1.5157195651009587E-2</v>
      </c>
      <c r="K23" s="68">
        <f t="shared" si="1"/>
        <v>8.4291187739463647E-2</v>
      </c>
      <c r="L23" s="72">
        <f t="shared" si="2"/>
        <v>2.1999999999999993</v>
      </c>
      <c r="M23" s="89"/>
      <c r="N23" s="89"/>
      <c r="O23" s="8"/>
      <c r="P23" s="25"/>
    </row>
    <row r="24" spans="2:16" x14ac:dyDescent="0.25">
      <c r="B24" s="22"/>
      <c r="C24" s="8"/>
      <c r="D24" s="8"/>
      <c r="E24" s="8"/>
      <c r="F24" s="61" t="s">
        <v>23</v>
      </c>
      <c r="G24" s="59"/>
      <c r="H24" s="27">
        <v>6</v>
      </c>
      <c r="I24" s="65">
        <v>6.8</v>
      </c>
      <c r="J24" s="81">
        <f t="shared" si="0"/>
        <v>3.6420116758609606E-3</v>
      </c>
      <c r="K24" s="68">
        <f t="shared" si="1"/>
        <v>0.1333333333333333</v>
      </c>
      <c r="L24" s="72">
        <f t="shared" si="2"/>
        <v>0.79999999999999982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1" t="s">
        <v>24</v>
      </c>
      <c r="G25" s="59"/>
      <c r="H25" s="27">
        <v>102.5</v>
      </c>
      <c r="I25" s="65">
        <v>114.7</v>
      </c>
      <c r="J25" s="81">
        <f t="shared" si="0"/>
        <v>6.1432167532537087E-2</v>
      </c>
      <c r="K25" s="68">
        <f t="shared" si="1"/>
        <v>0.11902439024390254</v>
      </c>
      <c r="L25" s="72">
        <f t="shared" si="2"/>
        <v>12.200000000000003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2" t="s">
        <v>26</v>
      </c>
      <c r="G26" s="60"/>
      <c r="H26" s="66">
        <v>363.5</v>
      </c>
      <c r="I26" s="67">
        <v>265.10000000000002</v>
      </c>
      <c r="J26" s="82">
        <f t="shared" si="0"/>
        <v>0.14198489636334422</v>
      </c>
      <c r="K26" s="70">
        <f t="shared" si="1"/>
        <v>-0.2707015130674002</v>
      </c>
      <c r="L26" s="73">
        <f t="shared" si="2"/>
        <v>-98.399999999999977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3"/>
      <c r="G27" s="84" t="s">
        <v>20</v>
      </c>
      <c r="H27" s="88">
        <f>+H22+H12</f>
        <v>2067.1999999999998</v>
      </c>
      <c r="I27" s="88">
        <f>+I22+I12</f>
        <v>1867.1000000000001</v>
      </c>
      <c r="J27" s="82">
        <f t="shared" si="0"/>
        <v>1</v>
      </c>
      <c r="K27" s="82">
        <f t="shared" si="1"/>
        <v>-9.6797600619194846E-2</v>
      </c>
      <c r="L27" s="80">
        <f t="shared" si="2"/>
        <v>-200.09999999999968</v>
      </c>
      <c r="M27" s="89"/>
      <c r="N27" s="89"/>
      <c r="O27" s="8"/>
      <c r="P27" s="25"/>
    </row>
    <row r="28" spans="2:16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62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7" t="str">
        <f>+CONCATENATE("Los productos representativos en las exportaciones de tipo No Tradicional son: ",C50," con exportaciones de US$ ",FIXED(F50,1)," mil, ",C54," equivalente a US$ ",FIXED(F54,1)," mil  y  ",C40," por US$ ",FIXED(F40,1)," mil. En tanto los principales productos exportados de tipo Tradicional son: ",J54," con exportaciones por US$ ",FIXED(M54,1)," mil,  ",J51," por US$ ",FIXED(M51,1)," mil  y ",J47," por US$ ",FIXED(M47,1)," mil.")</f>
        <v>Los productos representativos en las exportaciones de tipo No Tradicional son: Fosfatos de calcio con exportaciones de US$ 260,408.1 mil, Pota y similares equivalente a US$ 254,343.3 mil  y  Uvas por US$ 221,674.0 mil. En tanto los principales productos exportados de tipo Tradicional son: Petróleo residual con exportaciones por US$ 126,434.5 mil,  Nafta por US$ 74,327.0 mil  y Aceite de pescado por US$ 80,235.0 mil.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</row>
    <row r="34" spans="2:16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</row>
    <row r="35" spans="2:16" x14ac:dyDescent="0.25">
      <c r="B35" s="22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"/>
    </row>
    <row r="36" spans="2:16" x14ac:dyDescent="0.25">
      <c r="B36" s="22"/>
      <c r="C36" s="252" t="s">
        <v>60</v>
      </c>
      <c r="D36" s="252"/>
      <c r="E36" s="252"/>
      <c r="F36" s="252"/>
      <c r="G36" s="252"/>
      <c r="H36" s="252"/>
      <c r="I36" s="92"/>
      <c r="J36" s="252" t="s">
        <v>61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59</v>
      </c>
      <c r="D37" s="253"/>
      <c r="E37" s="253"/>
      <c r="F37" s="253"/>
      <c r="G37" s="253"/>
      <c r="H37" s="253"/>
      <c r="I37" s="8"/>
      <c r="J37" s="253" t="s">
        <v>59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19</v>
      </c>
      <c r="D38" s="251"/>
      <c r="E38" s="85">
        <v>2015</v>
      </c>
      <c r="F38" s="86">
        <v>2016</v>
      </c>
      <c r="G38" s="86" t="s">
        <v>27</v>
      </c>
      <c r="H38" s="86" t="s">
        <v>28</v>
      </c>
      <c r="I38" s="8"/>
      <c r="J38" s="250" t="s">
        <v>19</v>
      </c>
      <c r="K38" s="251"/>
      <c r="L38" s="85">
        <v>2015</v>
      </c>
      <c r="M38" s="86">
        <v>2016</v>
      </c>
      <c r="N38" s="86" t="s">
        <v>27</v>
      </c>
      <c r="O38" s="86" t="s">
        <v>28</v>
      </c>
      <c r="P38" s="25"/>
    </row>
    <row r="39" spans="2:16" x14ac:dyDescent="0.25">
      <c r="B39" s="22"/>
      <c r="C39" s="139" t="s">
        <v>11</v>
      </c>
      <c r="D39" s="181"/>
      <c r="E39" s="163">
        <v>630364.71057999774</v>
      </c>
      <c r="F39" s="128">
        <v>646868.76999000064</v>
      </c>
      <c r="G39" s="182">
        <f>+F39/F$59</f>
        <v>0.44549666353588679</v>
      </c>
      <c r="H39" s="183">
        <f>IFERROR(F39/E39-1," - ")</f>
        <v>2.6181762927079966E-2</v>
      </c>
      <c r="I39" s="8"/>
      <c r="J39" s="97" t="s">
        <v>22</v>
      </c>
      <c r="K39" s="98"/>
      <c r="L39" s="164">
        <v>26145.91399999999</v>
      </c>
      <c r="M39" s="128">
        <v>28300.337999999989</v>
      </c>
      <c r="N39" s="187">
        <f>+M39/M$59</f>
        <v>6.8196178952473735E-2</v>
      </c>
      <c r="O39" s="186">
        <f>IFERROR(M39/L39-1," - ")</f>
        <v>8.2400026252668068E-2</v>
      </c>
      <c r="P39" s="25"/>
    </row>
    <row r="40" spans="2:16" x14ac:dyDescent="0.25">
      <c r="B40" s="22"/>
      <c r="C40" s="118" t="s">
        <v>79</v>
      </c>
      <c r="D40" s="119"/>
      <c r="E40" s="158">
        <v>225122.27900000123</v>
      </c>
      <c r="F40" s="117">
        <v>221674.01607000109</v>
      </c>
      <c r="G40" s="174">
        <f t="shared" ref="G40:G59" si="3">+F40/F$59</f>
        <v>0.15266625803145914</v>
      </c>
      <c r="H40" s="166">
        <f t="shared" ref="H40:H59" si="4">IFERROR(F40/E40-1," - ")</f>
        <v>-1.5317288654492223E-2</v>
      </c>
      <c r="I40" s="243">
        <f>+F40-E40</f>
        <v>-3448.2629300001427</v>
      </c>
      <c r="J40" s="95" t="s">
        <v>48</v>
      </c>
      <c r="K40" s="93"/>
      <c r="L40" s="27">
        <v>23291.983999999989</v>
      </c>
      <c r="M40" s="117">
        <v>25253.716999999986</v>
      </c>
      <c r="N40" s="175">
        <f t="shared" ref="N40:N59" si="5">+M40/M$59</f>
        <v>6.0854644341955484E-2</v>
      </c>
      <c r="O40" s="68">
        <f t="shared" ref="O40:O59" si="6">IFERROR(M40/L40-1," - ")</f>
        <v>8.4223525140666222E-2</v>
      </c>
      <c r="P40" s="25"/>
    </row>
    <row r="41" spans="2:16" x14ac:dyDescent="0.25">
      <c r="B41" s="22"/>
      <c r="C41" s="118" t="s">
        <v>81</v>
      </c>
      <c r="D41" s="119"/>
      <c r="E41" s="158">
        <v>153795.45450999841</v>
      </c>
      <c r="F41" s="117">
        <v>145396.60530000011</v>
      </c>
      <c r="G41" s="174">
        <f t="shared" si="3"/>
        <v>0.10013422436763419</v>
      </c>
      <c r="H41" s="166">
        <f t="shared" si="4"/>
        <v>-5.4610516525065989E-2</v>
      </c>
      <c r="I41" s="243">
        <f t="shared" ref="I41:I45" si="7">+F41-E41</f>
        <v>-8398.8492099982977</v>
      </c>
      <c r="J41" s="95" t="s">
        <v>49</v>
      </c>
      <c r="K41" s="93"/>
      <c r="L41" s="27">
        <v>2371.4849999999992</v>
      </c>
      <c r="M41" s="117">
        <v>2508.4780000000001</v>
      </c>
      <c r="N41" s="175">
        <f t="shared" si="5"/>
        <v>6.0447551752330119E-3</v>
      </c>
      <c r="O41" s="68">
        <f t="shared" si="6"/>
        <v>5.7766757959675452E-2</v>
      </c>
      <c r="P41" s="25"/>
    </row>
    <row r="42" spans="2:16" x14ac:dyDescent="0.25">
      <c r="B42" s="22"/>
      <c r="C42" s="118" t="s">
        <v>88</v>
      </c>
      <c r="D42" s="119"/>
      <c r="E42" s="158">
        <v>134977.53299999816</v>
      </c>
      <c r="F42" s="117">
        <v>139302.07499999981</v>
      </c>
      <c r="G42" s="174">
        <f t="shared" si="3"/>
        <v>9.5936938858688578E-2</v>
      </c>
      <c r="H42" s="166">
        <f t="shared" si="4"/>
        <v>3.2038976442114286E-2</v>
      </c>
      <c r="I42" s="243">
        <f t="shared" si="7"/>
        <v>4324.5420000016456</v>
      </c>
      <c r="J42" s="95" t="s">
        <v>64</v>
      </c>
      <c r="K42" s="93"/>
      <c r="L42" s="27">
        <v>357.916</v>
      </c>
      <c r="M42" s="117">
        <v>446.46699999999998</v>
      </c>
      <c r="N42" s="175">
        <f t="shared" si="5"/>
        <v>1.0758650101060313E-3</v>
      </c>
      <c r="O42" s="68">
        <f t="shared" si="6"/>
        <v>0.24740721286558864</v>
      </c>
      <c r="P42" s="25"/>
    </row>
    <row r="43" spans="2:16" x14ac:dyDescent="0.25">
      <c r="B43" s="22"/>
      <c r="C43" s="118" t="s">
        <v>75</v>
      </c>
      <c r="D43" s="119"/>
      <c r="E43" s="158">
        <v>14471.029000000004</v>
      </c>
      <c r="F43" s="117">
        <v>17455.801000000007</v>
      </c>
      <c r="G43" s="174">
        <f t="shared" si="3"/>
        <v>1.2021760000821509E-2</v>
      </c>
      <c r="H43" s="166">
        <f t="shared" si="4"/>
        <v>0.20625844920910619</v>
      </c>
      <c r="I43" s="243">
        <f t="shared" si="7"/>
        <v>2984.7720000000027</v>
      </c>
      <c r="J43" s="103" t="s">
        <v>50</v>
      </c>
      <c r="K43" s="94"/>
      <c r="L43" s="66">
        <v>124.52900000000001</v>
      </c>
      <c r="M43" s="125">
        <v>91.676000000000002</v>
      </c>
      <c r="N43" s="188">
        <f t="shared" si="5"/>
        <v>2.2091442517919695E-4</v>
      </c>
      <c r="O43" s="70">
        <f t="shared" si="6"/>
        <v>-0.26381806647447592</v>
      </c>
      <c r="P43" s="25"/>
    </row>
    <row r="44" spans="2:16" x14ac:dyDescent="0.25">
      <c r="B44" s="22"/>
      <c r="C44" s="118" t="s">
        <v>89</v>
      </c>
      <c r="D44" s="119"/>
      <c r="E44" s="158">
        <v>13538.710999999992</v>
      </c>
      <c r="F44" s="117">
        <v>14748.219999999983</v>
      </c>
      <c r="G44" s="174">
        <f t="shared" si="3"/>
        <v>1.0157056744592559E-2</v>
      </c>
      <c r="H44" s="166">
        <f t="shared" si="4"/>
        <v>8.9337086817200762E-2</v>
      </c>
      <c r="I44" s="243">
        <f t="shared" si="7"/>
        <v>1209.5089999999909</v>
      </c>
      <c r="J44" s="97" t="s">
        <v>23</v>
      </c>
      <c r="K44" s="98"/>
      <c r="L44" s="164">
        <v>5999.2929999999997</v>
      </c>
      <c r="M44" s="128">
        <v>6826.6200000000008</v>
      </c>
      <c r="N44" s="187">
        <f t="shared" si="5"/>
        <v>1.6450312330564265E-2</v>
      </c>
      <c r="O44" s="168">
        <f t="shared" si="6"/>
        <v>0.13790408303111734</v>
      </c>
      <c r="P44" s="25"/>
    </row>
    <row r="45" spans="2:16" x14ac:dyDescent="0.25">
      <c r="B45" s="22"/>
      <c r="C45" s="118" t="s">
        <v>82</v>
      </c>
      <c r="D45" s="119"/>
      <c r="E45" s="158">
        <v>13197.129999999997</v>
      </c>
      <c r="F45" s="117">
        <v>10413.569</v>
      </c>
      <c r="G45" s="174">
        <f t="shared" si="3"/>
        <v>7.1717950536898762E-3</v>
      </c>
      <c r="H45" s="166">
        <f t="shared" si="4"/>
        <v>-0.21092169282260598</v>
      </c>
      <c r="I45" s="243">
        <f t="shared" si="7"/>
        <v>-2783.5609999999979</v>
      </c>
      <c r="J45" s="103" t="s">
        <v>55</v>
      </c>
      <c r="K45" s="94"/>
      <c r="L45" s="66">
        <v>5999.2929999999997</v>
      </c>
      <c r="M45" s="125">
        <v>6826.6200000000008</v>
      </c>
      <c r="N45" s="188">
        <f t="shared" si="5"/>
        <v>1.6450312330564265E-2</v>
      </c>
      <c r="O45" s="70">
        <f t="shared" si="6"/>
        <v>0.13790408303111734</v>
      </c>
      <c r="P45" s="25"/>
    </row>
    <row r="46" spans="2:16" x14ac:dyDescent="0.25">
      <c r="B46" s="22"/>
      <c r="C46" s="122" t="s">
        <v>81</v>
      </c>
      <c r="D46" s="123"/>
      <c r="E46" s="170">
        <v>11228.994999999988</v>
      </c>
      <c r="F46" s="125">
        <v>10165.893519999994</v>
      </c>
      <c r="G46" s="176">
        <f t="shared" si="3"/>
        <v>7.0012216621480996E-3</v>
      </c>
      <c r="H46" s="171">
        <f t="shared" si="4"/>
        <v>-9.4674677475588442E-2</v>
      </c>
      <c r="I46" s="8"/>
      <c r="J46" s="99" t="s">
        <v>24</v>
      </c>
      <c r="K46" s="100"/>
      <c r="L46" s="184">
        <v>102503.92159999984</v>
      </c>
      <c r="M46" s="129">
        <v>114737.12909999999</v>
      </c>
      <c r="N46" s="185">
        <f t="shared" si="5"/>
        <v>0.276485524257579</v>
      </c>
      <c r="O46" s="169">
        <f t="shared" si="6"/>
        <v>0.11934379981809573</v>
      </c>
      <c r="P46" s="25"/>
    </row>
    <row r="47" spans="2:16" x14ac:dyDescent="0.25">
      <c r="B47" s="22"/>
      <c r="C47" s="142" t="s">
        <v>12</v>
      </c>
      <c r="D47" s="179"/>
      <c r="E47" s="161">
        <v>235.75680000000003</v>
      </c>
      <c r="F47" s="129">
        <v>270.76199999999938</v>
      </c>
      <c r="G47" s="180">
        <f t="shared" si="3"/>
        <v>1.864730115416889E-4</v>
      </c>
      <c r="H47" s="167">
        <f t="shared" si="4"/>
        <v>0.14848012867497085</v>
      </c>
      <c r="I47" s="8"/>
      <c r="J47" s="95" t="s">
        <v>68</v>
      </c>
      <c r="K47" s="93"/>
      <c r="L47" s="27">
        <v>69329.186599999899</v>
      </c>
      <c r="M47" s="117">
        <v>80235.009099999996</v>
      </c>
      <c r="N47" s="175">
        <f t="shared" si="5"/>
        <v>0.19334472396891375</v>
      </c>
      <c r="O47" s="68">
        <f t="shared" si="6"/>
        <v>0.15730492502273363</v>
      </c>
      <c r="P47" s="25"/>
    </row>
    <row r="48" spans="2:16" x14ac:dyDescent="0.25">
      <c r="B48" s="22"/>
      <c r="C48" s="149" t="s">
        <v>13</v>
      </c>
      <c r="D48" s="177"/>
      <c r="E48" s="172">
        <v>7227.6010000000006</v>
      </c>
      <c r="F48" s="156">
        <v>5169.0081999999993</v>
      </c>
      <c r="G48" s="178">
        <f t="shared" si="3"/>
        <v>3.5598810975605391E-3</v>
      </c>
      <c r="H48" s="173">
        <f t="shared" si="4"/>
        <v>-0.28482380253143491</v>
      </c>
      <c r="I48" s="8"/>
      <c r="J48" s="95" t="s">
        <v>57</v>
      </c>
      <c r="K48" s="93"/>
      <c r="L48" s="27">
        <v>33174.734999999942</v>
      </c>
      <c r="M48" s="117">
        <v>34502.119999999995</v>
      </c>
      <c r="N48" s="175">
        <f t="shared" si="5"/>
        <v>8.3140800288665231E-2</v>
      </c>
      <c r="O48" s="68">
        <f t="shared" si="6"/>
        <v>4.0011924737305415E-2</v>
      </c>
      <c r="P48" s="25"/>
    </row>
    <row r="49" spans="2:16" x14ac:dyDescent="0.25">
      <c r="B49" s="22"/>
      <c r="C49" s="142" t="s">
        <v>14</v>
      </c>
      <c r="D49" s="179"/>
      <c r="E49" s="161">
        <v>343210.30560000031</v>
      </c>
      <c r="F49" s="129">
        <v>273655.36019999988</v>
      </c>
      <c r="G49" s="180">
        <f t="shared" si="3"/>
        <v>0.18846566039924262</v>
      </c>
      <c r="H49" s="167">
        <f t="shared" si="4"/>
        <v>-0.20265983936118837</v>
      </c>
      <c r="I49" s="8"/>
      <c r="J49" s="97" t="s">
        <v>26</v>
      </c>
      <c r="K49" s="98"/>
      <c r="L49" s="164">
        <v>363537.60800000007</v>
      </c>
      <c r="M49" s="128">
        <v>265120.13099999999</v>
      </c>
      <c r="N49" s="187">
        <f t="shared" si="5"/>
        <v>0.63886798445938298</v>
      </c>
      <c r="O49" s="168">
        <f t="shared" si="6"/>
        <v>-0.27072158377627897</v>
      </c>
      <c r="P49" s="25"/>
    </row>
    <row r="50" spans="2:16" x14ac:dyDescent="0.25">
      <c r="B50" s="22"/>
      <c r="C50" s="118" t="s">
        <v>90</v>
      </c>
      <c r="D50" s="119"/>
      <c r="E50" s="158">
        <v>329922.45400000032</v>
      </c>
      <c r="F50" s="117">
        <v>260408.06299999991</v>
      </c>
      <c r="G50" s="174">
        <f t="shared" si="3"/>
        <v>0.17934228487508566</v>
      </c>
      <c r="H50" s="166">
        <f t="shared" si="4"/>
        <v>-0.21069918145068223</v>
      </c>
      <c r="I50" s="8"/>
      <c r="J50" s="95" t="s">
        <v>93</v>
      </c>
      <c r="K50" s="93"/>
      <c r="L50" s="27">
        <v>84239.79</v>
      </c>
      <c r="M50" s="117">
        <v>14901.055000000002</v>
      </c>
      <c r="N50" s="175">
        <f t="shared" si="5"/>
        <v>3.590752214198481E-2</v>
      </c>
      <c r="O50" s="68">
        <f t="shared" si="6"/>
        <v>-0.82311144175454376</v>
      </c>
      <c r="P50" s="25"/>
    </row>
    <row r="51" spans="2:16" x14ac:dyDescent="0.25">
      <c r="B51" s="22"/>
      <c r="C51" s="118" t="s">
        <v>91</v>
      </c>
      <c r="D51" s="119"/>
      <c r="E51" s="158">
        <v>8609.2119999999977</v>
      </c>
      <c r="F51" s="117">
        <v>11095.449000000001</v>
      </c>
      <c r="G51" s="174">
        <f t="shared" si="3"/>
        <v>7.6414038507516772E-3</v>
      </c>
      <c r="H51" s="166">
        <f t="shared" si="4"/>
        <v>0.28878798663571104</v>
      </c>
      <c r="I51" s="8"/>
      <c r="J51" s="95" t="s">
        <v>94</v>
      </c>
      <c r="K51" s="93"/>
      <c r="L51" s="27">
        <v>54896.342000000004</v>
      </c>
      <c r="M51" s="117">
        <v>74327.019</v>
      </c>
      <c r="N51" s="175">
        <f t="shared" si="5"/>
        <v>0.17910806184462946</v>
      </c>
      <c r="O51" s="68">
        <f t="shared" si="6"/>
        <v>0.35395212671911724</v>
      </c>
      <c r="P51" s="25"/>
    </row>
    <row r="52" spans="2:16" x14ac:dyDescent="0.25">
      <c r="B52" s="22"/>
      <c r="C52" s="149" t="s">
        <v>16</v>
      </c>
      <c r="D52" s="177"/>
      <c r="E52" s="172">
        <v>361.6905999999999</v>
      </c>
      <c r="F52" s="156">
        <v>553.87899999999991</v>
      </c>
      <c r="G52" s="178">
        <f t="shared" si="3"/>
        <v>3.8145487608933062E-4</v>
      </c>
      <c r="H52" s="173">
        <f t="shared" si="4"/>
        <v>0.53136133479830572</v>
      </c>
      <c r="I52" s="8"/>
      <c r="J52" s="95" t="s">
        <v>95</v>
      </c>
      <c r="K52" s="93"/>
      <c r="L52" s="27">
        <v>76159.670000000173</v>
      </c>
      <c r="M52" s="117">
        <v>21402.11999999997</v>
      </c>
      <c r="N52" s="175">
        <f t="shared" si="5"/>
        <v>5.1573334759546535E-2</v>
      </c>
      <c r="O52" s="68">
        <f t="shared" si="6"/>
        <v>-0.71898355126801472</v>
      </c>
      <c r="P52" s="25"/>
    </row>
    <row r="53" spans="2:16" x14ac:dyDescent="0.25">
      <c r="B53" s="22"/>
      <c r="C53" s="142" t="s">
        <v>25</v>
      </c>
      <c r="D53" s="179"/>
      <c r="E53" s="161">
        <v>532114.91427000146</v>
      </c>
      <c r="F53" s="129">
        <v>450676.99827000033</v>
      </c>
      <c r="G53" s="180">
        <f t="shared" si="3"/>
        <v>0.31037995398163581</v>
      </c>
      <c r="H53" s="167">
        <f t="shared" si="4"/>
        <v>-0.15304573094276885</v>
      </c>
      <c r="I53" s="8"/>
      <c r="J53" s="95" t="s">
        <v>96</v>
      </c>
      <c r="K53" s="93"/>
      <c r="L53" s="27">
        <v>25589.104000000003</v>
      </c>
      <c r="M53" s="65">
        <v>27908.89699999999</v>
      </c>
      <c r="N53" s="175">
        <f t="shared" si="5"/>
        <v>6.7252911755971159E-2</v>
      </c>
      <c r="O53" s="68">
        <f t="shared" si="6"/>
        <v>9.0655499309393095E-2</v>
      </c>
      <c r="P53" s="25"/>
    </row>
    <row r="54" spans="2:16" x14ac:dyDescent="0.25">
      <c r="B54" s="22"/>
      <c r="C54" s="118" t="s">
        <v>92</v>
      </c>
      <c r="D54" s="127"/>
      <c r="E54" s="158">
        <v>303363.15802000149</v>
      </c>
      <c r="F54" s="117">
        <v>254343.34744000045</v>
      </c>
      <c r="G54" s="174">
        <f t="shared" si="3"/>
        <v>0.17516553269192539</v>
      </c>
      <c r="H54" s="166">
        <f t="shared" si="4"/>
        <v>-0.16158788331432472</v>
      </c>
      <c r="I54" s="8"/>
      <c r="J54" s="95" t="s">
        <v>97</v>
      </c>
      <c r="K54" s="96"/>
      <c r="L54" s="27">
        <v>122461.42999999998</v>
      </c>
      <c r="M54" s="65">
        <v>126434.52400000005</v>
      </c>
      <c r="N54" s="175">
        <f t="shared" si="5"/>
        <v>0.30467308992828429</v>
      </c>
      <c r="O54" s="68">
        <f t="shared" si="6"/>
        <v>3.244363551854712E-2</v>
      </c>
      <c r="P54" s="25"/>
    </row>
    <row r="55" spans="2:16" x14ac:dyDescent="0.25">
      <c r="B55" s="22"/>
      <c r="C55" s="139" t="s">
        <v>15</v>
      </c>
      <c r="D55" s="181"/>
      <c r="E55" s="163">
        <v>41973.342459999971</v>
      </c>
      <c r="F55" s="128">
        <v>67655.974380000014</v>
      </c>
      <c r="G55" s="182">
        <f t="shared" si="3"/>
        <v>4.6594475190115232E-2</v>
      </c>
      <c r="H55" s="165">
        <f t="shared" si="4"/>
        <v>0.61187959821106097</v>
      </c>
      <c r="I55" s="8"/>
      <c r="J55" s="95" t="s">
        <v>98</v>
      </c>
      <c r="K55" s="93"/>
      <c r="L55" s="27">
        <v>134.45800000000006</v>
      </c>
      <c r="M55" s="65">
        <v>48.87</v>
      </c>
      <c r="N55" s="175">
        <f t="shared" si="5"/>
        <v>1.1776351453496394E-4</v>
      </c>
      <c r="O55" s="68">
        <f t="shared" si="6"/>
        <v>-0.63654077853307367</v>
      </c>
      <c r="P55" s="25"/>
    </row>
    <row r="56" spans="2:16" x14ac:dyDescent="0.25">
      <c r="B56" s="22"/>
      <c r="C56" s="122" t="s">
        <v>77</v>
      </c>
      <c r="D56" s="123"/>
      <c r="E56" s="170">
        <v>19121.602999999988</v>
      </c>
      <c r="F56" s="125">
        <v>43354.071000000004</v>
      </c>
      <c r="G56" s="176">
        <f t="shared" si="3"/>
        <v>2.9857824148005332E-2</v>
      </c>
      <c r="H56" s="171">
        <f t="shared" si="4"/>
        <v>1.2672822461589663</v>
      </c>
      <c r="I56" s="8"/>
      <c r="J56" s="95" t="s">
        <v>99</v>
      </c>
      <c r="K56" s="93"/>
      <c r="L56" s="27"/>
      <c r="M56" s="65">
        <v>61.904000000000003</v>
      </c>
      <c r="N56" s="175">
        <f t="shared" si="5"/>
        <v>1.4917193787134048E-4</v>
      </c>
      <c r="O56" s="68" t="str">
        <f t="shared" si="6"/>
        <v xml:space="preserve"> - </v>
      </c>
      <c r="P56" s="25"/>
    </row>
    <row r="57" spans="2:16" x14ac:dyDescent="0.25">
      <c r="B57" s="22"/>
      <c r="C57" s="142" t="s">
        <v>17</v>
      </c>
      <c r="D57" s="179"/>
      <c r="E57" s="161">
        <v>299.02847000000008</v>
      </c>
      <c r="F57" s="129">
        <v>431.20800000000008</v>
      </c>
      <c r="G57" s="180">
        <f t="shared" si="3"/>
        <v>2.969717108045767E-4</v>
      </c>
      <c r="H57" s="167">
        <f t="shared" si="4"/>
        <v>0.44202991775331624</v>
      </c>
      <c r="I57" s="8"/>
      <c r="J57" s="95" t="s">
        <v>100</v>
      </c>
      <c r="K57" s="93"/>
      <c r="L57" s="27"/>
      <c r="M57" s="65">
        <v>15.657999999999999</v>
      </c>
      <c r="N57" s="175">
        <f t="shared" si="5"/>
        <v>3.773155536297249E-5</v>
      </c>
      <c r="O57" s="68" t="str">
        <f t="shared" si="6"/>
        <v xml:space="preserve"> - </v>
      </c>
      <c r="P57" s="25"/>
    </row>
    <row r="58" spans="2:16" x14ac:dyDescent="0.25">
      <c r="B58" s="22"/>
      <c r="C58" s="149" t="s">
        <v>18</v>
      </c>
      <c r="D58" s="177"/>
      <c r="E58" s="172">
        <v>13265.658000000001</v>
      </c>
      <c r="F58" s="156">
        <v>6735.1322</v>
      </c>
      <c r="G58" s="178">
        <f t="shared" si="3"/>
        <v>4.6384661971229472E-3</v>
      </c>
      <c r="H58" s="173">
        <f t="shared" si="4"/>
        <v>-0.49228811718197474</v>
      </c>
      <c r="I58" s="8"/>
      <c r="J58" s="103" t="s">
        <v>101</v>
      </c>
      <c r="K58" s="94"/>
      <c r="L58" s="66">
        <v>56.814</v>
      </c>
      <c r="M58" s="67">
        <v>19.710999999999999</v>
      </c>
      <c r="N58" s="188">
        <f t="shared" si="5"/>
        <v>4.749819183545476E-5</v>
      </c>
      <c r="O58" s="70">
        <f t="shared" si="6"/>
        <v>-0.65306086527968454</v>
      </c>
      <c r="P58" s="25"/>
    </row>
    <row r="59" spans="2:16" x14ac:dyDescent="0.25">
      <c r="B59" s="22"/>
      <c r="C59" s="130" t="s">
        <v>10</v>
      </c>
      <c r="D59" s="131"/>
      <c r="E59" s="115">
        <v>1569053.0077799996</v>
      </c>
      <c r="F59" s="115">
        <v>1452017.0922400015</v>
      </c>
      <c r="G59" s="82">
        <f t="shared" si="3"/>
        <v>1</v>
      </c>
      <c r="H59" s="132">
        <f t="shared" si="4"/>
        <v>-7.4590160408658401E-2</v>
      </c>
      <c r="I59" s="8"/>
      <c r="J59" s="130" t="s">
        <v>21</v>
      </c>
      <c r="K59" s="131"/>
      <c r="L59" s="115">
        <v>498186.73659999989</v>
      </c>
      <c r="M59" s="115">
        <v>414984.2181</v>
      </c>
      <c r="N59" s="82">
        <f t="shared" si="5"/>
        <v>1</v>
      </c>
      <c r="O59" s="132">
        <f t="shared" si="6"/>
        <v>-0.16701070580047217</v>
      </c>
      <c r="P59" s="25"/>
    </row>
    <row r="60" spans="2:16" x14ac:dyDescent="0.25">
      <c r="B60" s="22"/>
      <c r="C60" s="90" t="s">
        <v>58</v>
      </c>
      <c r="D60" s="8"/>
      <c r="E60" s="34"/>
      <c r="F60" s="8"/>
      <c r="G60" s="8"/>
      <c r="H60" s="8"/>
      <c r="I60" s="8"/>
      <c r="J60" s="90" t="s">
        <v>58</v>
      </c>
      <c r="K60" s="8"/>
      <c r="L60" s="8"/>
      <c r="M60" s="8"/>
      <c r="N60" s="8"/>
      <c r="O60" s="8"/>
      <c r="P60" s="25"/>
    </row>
    <row r="61" spans="2:16" x14ac:dyDescent="0.25">
      <c r="B61" s="22"/>
      <c r="C61" s="90"/>
      <c r="D61" s="8"/>
      <c r="E61" s="34"/>
      <c r="F61" s="8"/>
      <c r="G61" s="8"/>
      <c r="H61" s="8"/>
      <c r="I61" s="8"/>
      <c r="J61" s="90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111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7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US$ 341.0 millones, seguido de Países Bajos por US$ 204.5 millones y España por US$ 110.7 millones, como los principales. En tanto los principales destinos para las exportaciones Tradicionales son: Panamá con exportaciones por US$ 123.7 millones, seguido deEstados Unidos por US$ 99.1 millones y Canadá por US$ 38.4 millones.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5"/>
    </row>
    <row r="67" spans="2:16" x14ac:dyDescent="0.25">
      <c r="B67" s="22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5"/>
    </row>
    <row r="68" spans="2:16" x14ac:dyDescent="0.25">
      <c r="B68" s="2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5"/>
    </row>
    <row r="69" spans="2:16" x14ac:dyDescent="0.25">
      <c r="B69" s="22"/>
      <c r="C69" s="252" t="s">
        <v>112</v>
      </c>
      <c r="D69" s="252"/>
      <c r="E69" s="252"/>
      <c r="F69" s="252"/>
      <c r="G69" s="252"/>
      <c r="H69" s="252"/>
      <c r="I69" s="189"/>
      <c r="J69" s="252" t="s">
        <v>113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31</v>
      </c>
      <c r="D70" s="253"/>
      <c r="E70" s="253"/>
      <c r="F70" s="253"/>
      <c r="G70" s="253"/>
      <c r="H70" s="253"/>
      <c r="I70" s="8"/>
      <c r="J70" s="253" t="s">
        <v>31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125</v>
      </c>
      <c r="D71" s="251"/>
      <c r="E71" s="85">
        <v>2015</v>
      </c>
      <c r="F71" s="86">
        <v>2016</v>
      </c>
      <c r="G71" s="86" t="s">
        <v>27</v>
      </c>
      <c r="H71" s="86" t="s">
        <v>28</v>
      </c>
      <c r="I71" s="8"/>
      <c r="J71" s="250" t="s">
        <v>19</v>
      </c>
      <c r="K71" s="251"/>
      <c r="L71" s="85">
        <v>2015</v>
      </c>
      <c r="M71" s="86">
        <v>2016</v>
      </c>
      <c r="N71" s="86" t="s">
        <v>27</v>
      </c>
      <c r="O71" s="86" t="s">
        <v>28</v>
      </c>
      <c r="P71" s="25"/>
    </row>
    <row r="72" spans="2:16" x14ac:dyDescent="0.25">
      <c r="B72" s="22"/>
      <c r="C72" s="194" t="s">
        <v>118</v>
      </c>
      <c r="D72" s="195"/>
      <c r="E72" s="198">
        <v>399.2</v>
      </c>
      <c r="F72" s="196">
        <v>341</v>
      </c>
      <c r="G72" s="199">
        <f t="shared" ref="G72:G90" si="8">+F72/F$90</f>
        <v>0.23481614102740669</v>
      </c>
      <c r="H72" s="197">
        <f>IFERROR(F72/E72-1," - ")</f>
        <v>-0.14579158316633267</v>
      </c>
      <c r="I72" s="3"/>
      <c r="J72" s="194" t="s">
        <v>135</v>
      </c>
      <c r="K72" s="195"/>
      <c r="L72" s="198">
        <v>112.8</v>
      </c>
      <c r="M72" s="196">
        <v>123.7</v>
      </c>
      <c r="N72" s="199">
        <f t="shared" ref="N72:N83" si="9">+M72/M$90</f>
        <v>0.29814413111593152</v>
      </c>
      <c r="O72" s="197">
        <f>IFERROR(M72/L72-1," - ")</f>
        <v>9.6631205673758824E-2</v>
      </c>
      <c r="P72" s="25"/>
    </row>
    <row r="73" spans="2:16" x14ac:dyDescent="0.25">
      <c r="B73" s="22"/>
      <c r="C73" s="118" t="s">
        <v>114</v>
      </c>
      <c r="D73" s="119"/>
      <c r="E73" s="158">
        <v>187.4</v>
      </c>
      <c r="F73" s="117">
        <v>204.5</v>
      </c>
      <c r="G73" s="174">
        <f t="shared" si="8"/>
        <v>0.14082082357801956</v>
      </c>
      <c r="H73" s="166">
        <f t="shared" ref="H73:H90" si="10">IFERROR(F73/E73-1," - ")</f>
        <v>9.1248665955176111E-2</v>
      </c>
      <c r="I73" s="3"/>
      <c r="J73" s="118" t="s">
        <v>118</v>
      </c>
      <c r="K73" s="119"/>
      <c r="L73" s="158">
        <v>183</v>
      </c>
      <c r="M73" s="117">
        <v>99.1</v>
      </c>
      <c r="N73" s="174">
        <f t="shared" si="9"/>
        <v>0.23885273559893946</v>
      </c>
      <c r="O73" s="166">
        <f t="shared" ref="O73:O90" si="11">IFERROR(M73/L73-1," - ")</f>
        <v>-0.45846994535519126</v>
      </c>
      <c r="P73" s="25"/>
    </row>
    <row r="74" spans="2:16" x14ac:dyDescent="0.25">
      <c r="B74" s="22"/>
      <c r="C74" s="118" t="s">
        <v>128</v>
      </c>
      <c r="D74" s="119"/>
      <c r="E74" s="158">
        <v>92.2</v>
      </c>
      <c r="F74" s="117">
        <v>110.7</v>
      </c>
      <c r="G74" s="174">
        <f t="shared" si="8"/>
        <v>7.6229169535876606E-2</v>
      </c>
      <c r="H74" s="166">
        <f t="shared" si="10"/>
        <v>0.20065075921908893</v>
      </c>
      <c r="I74" s="3"/>
      <c r="J74" s="118" t="s">
        <v>115</v>
      </c>
      <c r="K74" s="119"/>
      <c r="L74" s="158">
        <v>19.600000000000001</v>
      </c>
      <c r="M74" s="117">
        <v>38.4</v>
      </c>
      <c r="N74" s="174">
        <f t="shared" si="9"/>
        <v>9.2552422270426593E-2</v>
      </c>
      <c r="O74" s="166">
        <f t="shared" si="11"/>
        <v>0.95918367346938749</v>
      </c>
      <c r="P74" s="25"/>
    </row>
    <row r="75" spans="2:16" x14ac:dyDescent="0.25">
      <c r="B75" s="22"/>
      <c r="C75" s="118" t="s">
        <v>144</v>
      </c>
      <c r="D75" s="119"/>
      <c r="E75" s="158">
        <v>78.2</v>
      </c>
      <c r="F75" s="117">
        <v>93.2</v>
      </c>
      <c r="G75" s="174">
        <f t="shared" si="8"/>
        <v>6.4178487811596199E-2</v>
      </c>
      <c r="H75" s="166">
        <f t="shared" si="10"/>
        <v>0.19181585677749369</v>
      </c>
      <c r="I75" s="3"/>
      <c r="J75" s="118" t="s">
        <v>139</v>
      </c>
      <c r="K75" s="119"/>
      <c r="L75" s="158">
        <v>25.9</v>
      </c>
      <c r="M75" s="117">
        <v>28.1</v>
      </c>
      <c r="N75" s="174">
        <f t="shared" si="9"/>
        <v>6.7727163171848639E-2</v>
      </c>
      <c r="O75" s="166">
        <f t="shared" si="11"/>
        <v>8.4942084942084994E-2</v>
      </c>
      <c r="P75" s="25"/>
    </row>
    <row r="76" spans="2:16" x14ac:dyDescent="0.25">
      <c r="B76" s="22"/>
      <c r="C76" s="118" t="s">
        <v>134</v>
      </c>
      <c r="D76" s="119"/>
      <c r="E76" s="158">
        <v>87.4</v>
      </c>
      <c r="F76" s="117">
        <v>77</v>
      </c>
      <c r="G76" s="174">
        <f t="shared" si="8"/>
        <v>5.302299958683377E-2</v>
      </c>
      <c r="H76" s="166">
        <f t="shared" si="10"/>
        <v>-0.11899313501144171</v>
      </c>
      <c r="I76" s="3"/>
      <c r="J76" s="118" t="s">
        <v>121</v>
      </c>
      <c r="K76" s="119"/>
      <c r="L76" s="158">
        <v>32.4</v>
      </c>
      <c r="M76" s="117">
        <v>27.7</v>
      </c>
      <c r="N76" s="174">
        <f t="shared" si="9"/>
        <v>6.6763075439865024E-2</v>
      </c>
      <c r="O76" s="166">
        <f t="shared" si="11"/>
        <v>-0.14506172839506171</v>
      </c>
      <c r="P76" s="25"/>
    </row>
    <row r="77" spans="2:16" x14ac:dyDescent="0.25">
      <c r="B77" s="22"/>
      <c r="C77" s="118" t="s">
        <v>121</v>
      </c>
      <c r="D77" s="119"/>
      <c r="E77" s="158">
        <v>126.5</v>
      </c>
      <c r="F77" s="117">
        <v>63.2</v>
      </c>
      <c r="G77" s="174">
        <f t="shared" si="8"/>
        <v>4.3520176284258368E-2</v>
      </c>
      <c r="H77" s="166">
        <f t="shared" si="10"/>
        <v>-0.50039525691699605</v>
      </c>
      <c r="I77" s="3"/>
      <c r="J77" s="118" t="s">
        <v>137</v>
      </c>
      <c r="K77" s="119"/>
      <c r="L77" s="158">
        <v>5.8</v>
      </c>
      <c r="M77" s="117">
        <v>20.3</v>
      </c>
      <c r="N77" s="174">
        <f t="shared" si="9"/>
        <v>4.8927452398168231E-2</v>
      </c>
      <c r="O77" s="166">
        <f t="shared" si="11"/>
        <v>2.5000000000000004</v>
      </c>
      <c r="P77" s="25"/>
    </row>
    <row r="78" spans="2:16" x14ac:dyDescent="0.25">
      <c r="B78" s="22"/>
      <c r="C78" s="118" t="s">
        <v>131</v>
      </c>
      <c r="D78" s="119"/>
      <c r="E78" s="158">
        <v>66.5</v>
      </c>
      <c r="F78" s="117">
        <v>61.1</v>
      </c>
      <c r="G78" s="174">
        <f t="shared" si="8"/>
        <v>4.2074094477344719E-2</v>
      </c>
      <c r="H78" s="166">
        <f t="shared" si="10"/>
        <v>-8.1203007518796944E-2</v>
      </c>
      <c r="I78" s="3"/>
      <c r="J78" s="118" t="s">
        <v>119</v>
      </c>
      <c r="K78" s="119"/>
      <c r="L78" s="158">
        <v>2.4</v>
      </c>
      <c r="M78" s="117">
        <v>13.8</v>
      </c>
      <c r="N78" s="174">
        <f t="shared" si="9"/>
        <v>3.3261026753434564E-2</v>
      </c>
      <c r="O78" s="166">
        <f t="shared" si="11"/>
        <v>4.7500000000000009</v>
      </c>
      <c r="P78" s="25"/>
    </row>
    <row r="79" spans="2:16" x14ac:dyDescent="0.25">
      <c r="B79" s="22"/>
      <c r="C79" s="118" t="s">
        <v>124</v>
      </c>
      <c r="D79" s="119"/>
      <c r="E79" s="158">
        <v>37.1</v>
      </c>
      <c r="F79" s="117">
        <v>45.7</v>
      </c>
      <c r="G79" s="174">
        <f t="shared" si="8"/>
        <v>3.1469494559977967E-2</v>
      </c>
      <c r="H79" s="166">
        <f t="shared" si="10"/>
        <v>0.23180592991913751</v>
      </c>
      <c r="I79" s="3"/>
      <c r="J79" s="118" t="s">
        <v>157</v>
      </c>
      <c r="K79" s="119"/>
      <c r="L79" s="158">
        <v>9.6999999999999993</v>
      </c>
      <c r="M79" s="117">
        <v>9.8000000000000007</v>
      </c>
      <c r="N79" s="174">
        <f t="shared" si="9"/>
        <v>2.3620149433598456E-2</v>
      </c>
      <c r="O79" s="166">
        <f t="shared" si="11"/>
        <v>1.0309278350515649E-2</v>
      </c>
      <c r="P79" s="25"/>
    </row>
    <row r="80" spans="2:16" x14ac:dyDescent="0.25">
      <c r="B80" s="22"/>
      <c r="C80" s="118" t="s">
        <v>129</v>
      </c>
      <c r="D80" s="119"/>
      <c r="E80" s="158">
        <v>53.9</v>
      </c>
      <c r="F80" s="117">
        <v>44.2</v>
      </c>
      <c r="G80" s="174">
        <f t="shared" si="8"/>
        <v>3.0436578983611073E-2</v>
      </c>
      <c r="H80" s="166">
        <f t="shared" si="10"/>
        <v>-0.17996289424860845</v>
      </c>
      <c r="I80" s="3"/>
      <c r="J80" s="118" t="s">
        <v>122</v>
      </c>
      <c r="K80" s="119"/>
      <c r="L80" s="158">
        <v>6.6</v>
      </c>
      <c r="M80" s="117">
        <v>8.1999999999999993</v>
      </c>
      <c r="N80" s="174">
        <f t="shared" si="9"/>
        <v>1.9763798505664013E-2</v>
      </c>
      <c r="O80" s="166">
        <f t="shared" si="11"/>
        <v>0.24242424242424243</v>
      </c>
      <c r="P80" s="25"/>
    </row>
    <row r="81" spans="2:16" x14ac:dyDescent="0.25">
      <c r="B81" s="22"/>
      <c r="C81" s="118" t="s">
        <v>122</v>
      </c>
      <c r="D81" s="119"/>
      <c r="E81" s="158">
        <v>50.9</v>
      </c>
      <c r="F81" s="117">
        <v>44.2</v>
      </c>
      <c r="G81" s="174">
        <f t="shared" si="8"/>
        <v>3.0436578983611073E-2</v>
      </c>
      <c r="H81" s="166">
        <f t="shared" si="10"/>
        <v>-0.13163064833005889</v>
      </c>
      <c r="I81" s="3"/>
      <c r="J81" s="118" t="s">
        <v>134</v>
      </c>
      <c r="K81" s="119"/>
      <c r="L81" s="158">
        <v>3.9</v>
      </c>
      <c r="M81" s="117">
        <v>6.3</v>
      </c>
      <c r="N81" s="174">
        <f t="shared" si="9"/>
        <v>1.5184381778741865E-2</v>
      </c>
      <c r="O81" s="166">
        <f t="shared" si="11"/>
        <v>0.61538461538461542</v>
      </c>
      <c r="P81" s="25"/>
    </row>
    <row r="82" spans="2:16" x14ac:dyDescent="0.25">
      <c r="B82" s="22"/>
      <c r="C82" s="118" t="s">
        <v>119</v>
      </c>
      <c r="D82" s="119"/>
      <c r="E82" s="158">
        <v>24.7</v>
      </c>
      <c r="F82" s="117">
        <v>33.4</v>
      </c>
      <c r="G82" s="174">
        <f t="shared" si="8"/>
        <v>2.2999586833769452E-2</v>
      </c>
      <c r="H82" s="166">
        <f t="shared" si="10"/>
        <v>0.35222672064777316</v>
      </c>
      <c r="I82" s="3"/>
      <c r="J82" s="118" t="s">
        <v>127</v>
      </c>
      <c r="K82" s="119"/>
      <c r="L82" s="158">
        <v>5.4</v>
      </c>
      <c r="M82" s="117">
        <v>5.2</v>
      </c>
      <c r="N82" s="174">
        <f t="shared" si="9"/>
        <v>1.2533140515786936E-2</v>
      </c>
      <c r="O82" s="166">
        <f t="shared" si="11"/>
        <v>-3.703703703703709E-2</v>
      </c>
      <c r="P82" s="25"/>
    </row>
    <row r="83" spans="2:16" x14ac:dyDescent="0.25">
      <c r="B83" s="22"/>
      <c r="C83" s="118" t="s">
        <v>146</v>
      </c>
      <c r="D83" s="119"/>
      <c r="E83" s="158">
        <v>24.8</v>
      </c>
      <c r="F83" s="117">
        <v>30.4</v>
      </c>
      <c r="G83" s="174">
        <f t="shared" si="8"/>
        <v>2.0933755681035667E-2</v>
      </c>
      <c r="H83" s="166">
        <f t="shared" si="10"/>
        <v>0.22580645161290303</v>
      </c>
      <c r="I83" s="3"/>
      <c r="J83" s="118" t="s">
        <v>116</v>
      </c>
      <c r="K83" s="119"/>
      <c r="L83" s="158">
        <v>2.1</v>
      </c>
      <c r="M83" s="117">
        <v>4.9000000000000004</v>
      </c>
      <c r="N83" s="174">
        <f t="shared" si="9"/>
        <v>1.1810074716799228E-2</v>
      </c>
      <c r="O83" s="166">
        <f t="shared" si="11"/>
        <v>1.3333333333333335</v>
      </c>
      <c r="P83" s="25"/>
    </row>
    <row r="84" spans="2:16" x14ac:dyDescent="0.25">
      <c r="B84" s="22"/>
      <c r="C84" s="118" t="s">
        <v>140</v>
      </c>
      <c r="D84" s="119"/>
      <c r="E84" s="158">
        <v>34.4</v>
      </c>
      <c r="F84" s="117">
        <v>29.3</v>
      </c>
      <c r="G84" s="174">
        <f t="shared" si="8"/>
        <v>2.0176284258366615E-2</v>
      </c>
      <c r="H84" s="166">
        <f t="shared" si="10"/>
        <v>-0.1482558139534883</v>
      </c>
      <c r="I84" s="3"/>
      <c r="J84" s="118" t="s">
        <v>136</v>
      </c>
      <c r="K84" s="119"/>
      <c r="L84" s="158">
        <v>10.5</v>
      </c>
      <c r="M84" s="117">
        <v>3.9</v>
      </c>
      <c r="N84" s="174">
        <f t="shared" ref="N84:N88" si="12">+M84/M$90</f>
        <v>9.3998553868402009E-3</v>
      </c>
      <c r="O84" s="166">
        <f t="shared" ref="O84:O88" si="13">IFERROR(M84/L84-1," - ")</f>
        <v>-0.62857142857142856</v>
      </c>
      <c r="P84" s="25"/>
    </row>
    <row r="85" spans="2:16" x14ac:dyDescent="0.25">
      <c r="B85" s="22"/>
      <c r="C85" s="118" t="s">
        <v>115</v>
      </c>
      <c r="D85" s="119"/>
      <c r="E85" s="158">
        <v>30</v>
      </c>
      <c r="F85" s="117">
        <v>28.6</v>
      </c>
      <c r="G85" s="174">
        <f t="shared" si="8"/>
        <v>1.9694256989395399E-2</v>
      </c>
      <c r="H85" s="166">
        <f t="shared" si="10"/>
        <v>-4.6666666666666634E-2</v>
      </c>
      <c r="I85" s="3"/>
      <c r="J85" s="118" t="s">
        <v>158</v>
      </c>
      <c r="K85" s="119"/>
      <c r="L85" s="158">
        <v>2.2000000000000002</v>
      </c>
      <c r="M85" s="117">
        <v>3.1</v>
      </c>
      <c r="N85" s="174">
        <f t="shared" si="12"/>
        <v>7.4716799228729813E-3</v>
      </c>
      <c r="O85" s="166">
        <f t="shared" si="13"/>
        <v>0.40909090909090895</v>
      </c>
      <c r="P85" s="25"/>
    </row>
    <row r="86" spans="2:16" x14ac:dyDescent="0.25">
      <c r="B86" s="22"/>
      <c r="C86" s="118" t="s">
        <v>120</v>
      </c>
      <c r="D86" s="119"/>
      <c r="E86" s="158">
        <v>36.299999999999997</v>
      </c>
      <c r="F86" s="117">
        <v>25.2</v>
      </c>
      <c r="G86" s="174">
        <f t="shared" si="8"/>
        <v>1.7352981682963779E-2</v>
      </c>
      <c r="H86" s="166">
        <f t="shared" si="10"/>
        <v>-0.30578512396694213</v>
      </c>
      <c r="I86" s="3"/>
      <c r="J86" s="118" t="s">
        <v>114</v>
      </c>
      <c r="K86" s="119"/>
      <c r="L86" s="158">
        <v>2.4</v>
      </c>
      <c r="M86" s="117">
        <v>2.9</v>
      </c>
      <c r="N86" s="174">
        <f t="shared" si="12"/>
        <v>6.9896360568811756E-3</v>
      </c>
      <c r="O86" s="166">
        <f t="shared" si="13"/>
        <v>0.20833333333333326</v>
      </c>
      <c r="P86" s="25"/>
    </row>
    <row r="87" spans="2:16" x14ac:dyDescent="0.25">
      <c r="B87" s="22"/>
      <c r="C87" s="118" t="s">
        <v>116</v>
      </c>
      <c r="D87" s="127"/>
      <c r="E87" s="158">
        <v>18</v>
      </c>
      <c r="F87" s="117">
        <v>22.9</v>
      </c>
      <c r="G87" s="174">
        <f t="shared" si="8"/>
        <v>1.5769177799201211E-2</v>
      </c>
      <c r="H87" s="166">
        <f t="shared" si="10"/>
        <v>0.27222222222222214</v>
      </c>
      <c r="I87" s="3"/>
      <c r="J87" s="118" t="s">
        <v>124</v>
      </c>
      <c r="K87" s="127"/>
      <c r="L87" s="158">
        <v>3.1</v>
      </c>
      <c r="M87" s="117">
        <v>2.8</v>
      </c>
      <c r="N87" s="174">
        <f t="shared" si="12"/>
        <v>6.7486141238852727E-3</v>
      </c>
      <c r="O87" s="166">
        <f t="shared" si="13"/>
        <v>-9.6774193548387233E-2</v>
      </c>
      <c r="P87" s="25"/>
    </row>
    <row r="88" spans="2:16" x14ac:dyDescent="0.25">
      <c r="B88" s="22"/>
      <c r="C88" s="118" t="s">
        <v>156</v>
      </c>
      <c r="D88" s="119"/>
      <c r="E88" s="158">
        <v>14.7</v>
      </c>
      <c r="F88" s="117">
        <v>21.6</v>
      </c>
      <c r="G88" s="174">
        <f t="shared" si="8"/>
        <v>1.487398429968324E-2</v>
      </c>
      <c r="H88" s="166">
        <f t="shared" si="10"/>
        <v>0.46938775510204089</v>
      </c>
      <c r="I88" s="3"/>
      <c r="J88" s="118" t="s">
        <v>140</v>
      </c>
      <c r="K88" s="119"/>
      <c r="L88" s="158">
        <v>1.9</v>
      </c>
      <c r="M88" s="117">
        <v>2.2000000000000002</v>
      </c>
      <c r="N88" s="174">
        <f t="shared" si="12"/>
        <v>5.3024825259098581E-3</v>
      </c>
      <c r="O88" s="166">
        <f t="shared" si="13"/>
        <v>0.15789473684210531</v>
      </c>
      <c r="P88" s="25"/>
    </row>
    <row r="89" spans="2:16" x14ac:dyDescent="0.25">
      <c r="B89" s="22"/>
      <c r="C89" s="122" t="s">
        <v>126</v>
      </c>
      <c r="D89" s="123"/>
      <c r="E89" s="170">
        <f>+E90-SUM(E72:E88)</f>
        <v>206.89999999999964</v>
      </c>
      <c r="F89" s="125">
        <f>+F90-SUM(F72:F88)</f>
        <v>175.99999999999977</v>
      </c>
      <c r="G89" s="176">
        <f t="shared" si="8"/>
        <v>0.12119542762704845</v>
      </c>
      <c r="H89" s="171">
        <f t="shared" si="10"/>
        <v>-0.14934751087481835</v>
      </c>
      <c r="I89" s="3"/>
      <c r="J89" s="122" t="s">
        <v>126</v>
      </c>
      <c r="K89" s="123"/>
      <c r="L89" s="170">
        <f>+L90-SUM(L72:L88)</f>
        <v>68.400000000000091</v>
      </c>
      <c r="M89" s="125">
        <f>+M90-SUM(M72:M88)</f>
        <v>14.500000000000057</v>
      </c>
      <c r="N89" s="176">
        <f>+M89/M$90</f>
        <v>3.4948180284406015E-2</v>
      </c>
      <c r="O89" s="171">
        <f t="shared" si="11"/>
        <v>-0.78801169590643216</v>
      </c>
      <c r="P89" s="25"/>
    </row>
    <row r="90" spans="2:16" x14ac:dyDescent="0.25">
      <c r="B90" s="22"/>
      <c r="C90" s="130" t="s">
        <v>10</v>
      </c>
      <c r="D90" s="131"/>
      <c r="E90" s="115">
        <f>+H12</f>
        <v>1569.1</v>
      </c>
      <c r="F90" s="115">
        <f>+I12</f>
        <v>1452.2</v>
      </c>
      <c r="G90" s="82">
        <f t="shared" si="8"/>
        <v>1</v>
      </c>
      <c r="H90" s="132">
        <f t="shared" si="10"/>
        <v>-7.4501306481422391E-2</v>
      </c>
      <c r="I90" s="8"/>
      <c r="J90" s="130" t="s">
        <v>21</v>
      </c>
      <c r="K90" s="131"/>
      <c r="L90" s="115">
        <f>+H22</f>
        <v>498.1</v>
      </c>
      <c r="M90" s="115">
        <f>+I22</f>
        <v>414.90000000000003</v>
      </c>
      <c r="N90" s="82">
        <f>+M90/M$90</f>
        <v>1</v>
      </c>
      <c r="O90" s="132">
        <f t="shared" si="11"/>
        <v>-0.16703473198152974</v>
      </c>
      <c r="P90" s="25"/>
    </row>
    <row r="91" spans="2:16" x14ac:dyDescent="0.25">
      <c r="B91" s="22"/>
      <c r="C91" s="90" t="s">
        <v>58</v>
      </c>
      <c r="D91" s="8"/>
      <c r="E91" s="34"/>
      <c r="F91" s="8"/>
      <c r="G91" s="8"/>
      <c r="H91" s="8"/>
      <c r="I91" s="8"/>
      <c r="J91" s="90" t="s">
        <v>58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141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112</v>
      </c>
      <c r="D98" s="252"/>
      <c r="E98" s="252"/>
      <c r="F98" s="252"/>
      <c r="G98" s="252"/>
      <c r="H98" s="252"/>
      <c r="I98" s="8"/>
      <c r="J98" s="252" t="s">
        <v>113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31</v>
      </c>
      <c r="D99" s="253"/>
      <c r="E99" s="253"/>
      <c r="F99" s="253"/>
      <c r="G99" s="253"/>
      <c r="H99" s="253"/>
      <c r="I99" s="8"/>
      <c r="J99" s="253" t="s">
        <v>31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142</v>
      </c>
      <c r="D100" s="251"/>
      <c r="E100" s="85">
        <v>2015</v>
      </c>
      <c r="F100" s="86">
        <v>2016</v>
      </c>
      <c r="G100" s="86" t="s">
        <v>27</v>
      </c>
      <c r="H100" s="86" t="s">
        <v>28</v>
      </c>
      <c r="I100" s="8"/>
      <c r="J100" s="250" t="s">
        <v>142</v>
      </c>
      <c r="K100" s="251"/>
      <c r="L100" s="85">
        <v>2015</v>
      </c>
      <c r="M100" s="86">
        <v>2016</v>
      </c>
      <c r="N100" s="86" t="s">
        <v>27</v>
      </c>
      <c r="O100" s="86" t="s">
        <v>28</v>
      </c>
      <c r="P100" s="25"/>
    </row>
    <row r="101" spans="2:16" x14ac:dyDescent="0.25">
      <c r="B101" s="22"/>
      <c r="C101" s="139" t="str">
        <f>+C72</f>
        <v>Estados Unidos</v>
      </c>
      <c r="D101" s="181"/>
      <c r="E101" s="152">
        <v>399.19788949000002</v>
      </c>
      <c r="F101" s="128">
        <v>341.04286640000038</v>
      </c>
      <c r="G101" s="182">
        <f>+F101/F101</f>
        <v>1</v>
      </c>
      <c r="H101" s="165">
        <f>IFERROR(F101/E101-1," - ")</f>
        <v>-0.14567968574256818</v>
      </c>
      <c r="I101" s="8"/>
      <c r="J101" s="139" t="str">
        <f>+J72</f>
        <v>Panamá</v>
      </c>
      <c r="K101" s="181"/>
      <c r="L101" s="152">
        <v>112.7719764</v>
      </c>
      <c r="M101" s="128">
        <v>123.70519039999999</v>
      </c>
      <c r="N101" s="182">
        <f>+M101/M101</f>
        <v>1</v>
      </c>
      <c r="O101" s="165">
        <f>IFERROR(M101/L101-1," - ")</f>
        <v>9.6949741850937299E-2</v>
      </c>
      <c r="P101" s="25"/>
    </row>
    <row r="102" spans="2:16" x14ac:dyDescent="0.25">
      <c r="B102" s="22"/>
      <c r="C102" s="118" t="s">
        <v>90</v>
      </c>
      <c r="D102" s="119"/>
      <c r="E102" s="120">
        <v>124.114957</v>
      </c>
      <c r="F102" s="117">
        <v>94.851751000000021</v>
      </c>
      <c r="G102" s="174">
        <f>+F102/F101</f>
        <v>0.27812266534480407</v>
      </c>
      <c r="H102" s="166">
        <f t="shared" ref="H102:H112" si="14">IFERROR(F102/E102-1," - ")</f>
        <v>-0.23577501622145336</v>
      </c>
      <c r="I102" s="8"/>
      <c r="J102" s="118" t="s">
        <v>97</v>
      </c>
      <c r="K102" s="119"/>
      <c r="L102" s="120">
        <v>71.031693599999997</v>
      </c>
      <c r="M102" s="117">
        <v>84.215834699999988</v>
      </c>
      <c r="N102" s="174">
        <f>+M102/M101</f>
        <v>0.68077850595992451</v>
      </c>
      <c r="O102" s="166">
        <f t="shared" ref="O102:O112" si="15">IFERROR(M102/L102-1," - ")</f>
        <v>0.18560927428034724</v>
      </c>
      <c r="P102" s="25"/>
    </row>
    <row r="103" spans="2:16" x14ac:dyDescent="0.25">
      <c r="B103" s="22"/>
      <c r="C103" s="118" t="s">
        <v>79</v>
      </c>
      <c r="D103" s="119"/>
      <c r="E103" s="120">
        <v>57.899519300000058</v>
      </c>
      <c r="F103" s="117">
        <v>66.736913900000303</v>
      </c>
      <c r="G103" s="174">
        <f>+F103/F101</f>
        <v>0.19568482579467386</v>
      </c>
      <c r="H103" s="166">
        <f t="shared" si="14"/>
        <v>0.15263329828716277</v>
      </c>
      <c r="I103" s="8"/>
      <c r="J103" s="118" t="s">
        <v>94</v>
      </c>
      <c r="K103" s="119"/>
      <c r="L103" s="120">
        <v>23.611722</v>
      </c>
      <c r="M103" s="117">
        <v>29.197429</v>
      </c>
      <c r="N103" s="174">
        <f>+M103/M101</f>
        <v>0.23602428407078382</v>
      </c>
      <c r="O103" s="166">
        <f t="shared" si="15"/>
        <v>0.23656499936768682</v>
      </c>
      <c r="P103" s="25"/>
    </row>
    <row r="104" spans="2:16" x14ac:dyDescent="0.25">
      <c r="B104" s="22"/>
      <c r="C104" s="118" t="s">
        <v>81</v>
      </c>
      <c r="D104" s="119"/>
      <c r="E104" s="120">
        <v>51.933654110000113</v>
      </c>
      <c r="F104" s="117">
        <v>49.667433600000422</v>
      </c>
      <c r="G104" s="174">
        <f>+F104/F101</f>
        <v>0.14563399060148283</v>
      </c>
      <c r="H104" s="166">
        <f t="shared" si="14"/>
        <v>-4.3636839133245564E-2</v>
      </c>
      <c r="I104" s="8"/>
      <c r="J104" s="118" t="s">
        <v>93</v>
      </c>
      <c r="K104" s="119"/>
      <c r="L104" s="120">
        <v>14.773982</v>
      </c>
      <c r="M104" s="117">
        <v>7.1277463000000001</v>
      </c>
      <c r="N104" s="174">
        <f>+M104/M101</f>
        <v>5.7618813543332134E-2</v>
      </c>
      <c r="O104" s="166">
        <f t="shared" si="15"/>
        <v>-0.51754738160639424</v>
      </c>
      <c r="P104" s="25"/>
    </row>
    <row r="105" spans="2:16" x14ac:dyDescent="0.25">
      <c r="B105" s="22"/>
      <c r="C105" s="139" t="str">
        <f>+C73</f>
        <v>Países Bajos</v>
      </c>
      <c r="D105" s="181"/>
      <c r="E105" s="152">
        <v>187.36515934000113</v>
      </c>
      <c r="F105" s="128">
        <v>204.46421785000106</v>
      </c>
      <c r="G105" s="182">
        <f>+F105/F105</f>
        <v>1</v>
      </c>
      <c r="H105" s="165">
        <f t="shared" si="14"/>
        <v>9.126060880385567E-2</v>
      </c>
      <c r="I105" s="8"/>
      <c r="J105" s="139" t="str">
        <f>+J73</f>
        <v>Estados Unidos</v>
      </c>
      <c r="K105" s="181"/>
      <c r="L105" s="152">
        <v>183.01424539999996</v>
      </c>
      <c r="M105" s="128">
        <v>99.084766799999997</v>
      </c>
      <c r="N105" s="182">
        <f>+M105/M105</f>
        <v>1</v>
      </c>
      <c r="O105" s="165">
        <f t="shared" si="15"/>
        <v>-0.45859533183639256</v>
      </c>
      <c r="P105" s="25"/>
    </row>
    <row r="106" spans="2:16" x14ac:dyDescent="0.25">
      <c r="B106" s="22"/>
      <c r="C106" s="95" t="s">
        <v>81</v>
      </c>
      <c r="D106" s="119"/>
      <c r="E106" s="120">
        <v>66.330201300001022</v>
      </c>
      <c r="F106" s="117">
        <v>56.71179530000088</v>
      </c>
      <c r="G106" s="174">
        <f>+F106/F105</f>
        <v>0.27736782453351205</v>
      </c>
      <c r="H106" s="166">
        <f t="shared" si="14"/>
        <v>-0.14500794225691571</v>
      </c>
      <c r="I106" s="8"/>
      <c r="J106" s="118" t="s">
        <v>94</v>
      </c>
      <c r="K106" s="119"/>
      <c r="L106" s="120">
        <v>31.284627</v>
      </c>
      <c r="M106" s="117">
        <v>33.480017000000004</v>
      </c>
      <c r="N106" s="174">
        <f>+M106/M105</f>
        <v>0.33789267595066896</v>
      </c>
      <c r="O106" s="166">
        <f t="shared" si="15"/>
        <v>7.0174721916933969E-2</v>
      </c>
      <c r="P106" s="25"/>
    </row>
    <row r="107" spans="2:16" x14ac:dyDescent="0.25">
      <c r="B107" s="22"/>
      <c r="C107" s="118" t="s">
        <v>88</v>
      </c>
      <c r="D107" s="119"/>
      <c r="E107" s="120">
        <v>43.976775200000141</v>
      </c>
      <c r="F107" s="117">
        <v>47.719788100000208</v>
      </c>
      <c r="G107" s="174">
        <f>+F107/F105</f>
        <v>0.23338943411119678</v>
      </c>
      <c r="H107" s="166">
        <f t="shared" si="14"/>
        <v>8.5113400948054307E-2</v>
      </c>
      <c r="I107" s="8"/>
      <c r="J107" s="118" t="s">
        <v>85</v>
      </c>
      <c r="K107" s="119"/>
      <c r="L107" s="120">
        <v>17.468914700000003</v>
      </c>
      <c r="M107" s="117">
        <v>22.044119299999995</v>
      </c>
      <c r="N107" s="174">
        <f>+M107/M105</f>
        <v>0.22247737984281146</v>
      </c>
      <c r="O107" s="166">
        <f t="shared" si="15"/>
        <v>0.26190548632079547</v>
      </c>
      <c r="P107" s="25"/>
    </row>
    <row r="108" spans="2:16" x14ac:dyDescent="0.25">
      <c r="B108" s="22"/>
      <c r="C108" s="122" t="s">
        <v>77</v>
      </c>
      <c r="D108" s="123"/>
      <c r="E108" s="124">
        <v>14.383168000000001</v>
      </c>
      <c r="F108" s="125">
        <v>40.993521099999995</v>
      </c>
      <c r="G108" s="174">
        <f>+F108/F105</f>
        <v>0.20049239681670677</v>
      </c>
      <c r="H108" s="166">
        <f t="shared" si="14"/>
        <v>1.8501037532204303</v>
      </c>
      <c r="I108" s="8"/>
      <c r="J108" s="122" t="s">
        <v>95</v>
      </c>
      <c r="K108" s="123"/>
      <c r="L108" s="124">
        <v>47.672995499999935</v>
      </c>
      <c r="M108" s="125">
        <v>16.860241000000016</v>
      </c>
      <c r="N108" s="174">
        <f>+M108/M105</f>
        <v>0.17015976869615054</v>
      </c>
      <c r="O108" s="166">
        <f t="shared" si="15"/>
        <v>-0.6463356073356028</v>
      </c>
      <c r="P108" s="25"/>
    </row>
    <row r="109" spans="2:16" x14ac:dyDescent="0.25">
      <c r="B109" s="22"/>
      <c r="C109" s="142" t="str">
        <f>+C74</f>
        <v>España</v>
      </c>
      <c r="D109" s="202"/>
      <c r="E109" s="152">
        <v>92.183826989999986</v>
      </c>
      <c r="F109" s="128">
        <v>110.71438440000001</v>
      </c>
      <c r="G109" s="165">
        <f>+F109/F109</f>
        <v>1</v>
      </c>
      <c r="H109" s="165">
        <f t="shared" si="14"/>
        <v>0.20101744541382738</v>
      </c>
      <c r="I109" s="8"/>
      <c r="J109" s="139" t="str">
        <f>+J74</f>
        <v>Canadá</v>
      </c>
      <c r="K109" s="203"/>
      <c r="L109" s="152">
        <v>19.565431700000005</v>
      </c>
      <c r="M109" s="128">
        <v>38.366637800000021</v>
      </c>
      <c r="N109" s="165">
        <f>+M109/M109</f>
        <v>1</v>
      </c>
      <c r="O109" s="165">
        <f t="shared" si="15"/>
        <v>0.96094000829023418</v>
      </c>
      <c r="P109" s="25"/>
    </row>
    <row r="110" spans="2:16" x14ac:dyDescent="0.25">
      <c r="B110" s="22"/>
      <c r="C110" s="118" t="s">
        <v>162</v>
      </c>
      <c r="D110" s="119"/>
      <c r="E110" s="120">
        <v>50.247450829999991</v>
      </c>
      <c r="F110" s="117">
        <v>55.72122834999999</v>
      </c>
      <c r="G110" s="166">
        <f>+F110/F109</f>
        <v>0.50328806552077965</v>
      </c>
      <c r="H110" s="166">
        <f t="shared" si="14"/>
        <v>0.1089364222379996</v>
      </c>
      <c r="I110" s="8"/>
      <c r="J110" s="118" t="s">
        <v>85</v>
      </c>
      <c r="K110" s="119"/>
      <c r="L110" s="120">
        <v>15.075998400000001</v>
      </c>
      <c r="M110" s="117">
        <v>34.47677820000002</v>
      </c>
      <c r="N110" s="166">
        <f>+M110/M109</f>
        <v>0.8986134875753955</v>
      </c>
      <c r="O110" s="166">
        <f t="shared" si="15"/>
        <v>1.2868653395452747</v>
      </c>
      <c r="P110" s="25"/>
    </row>
    <row r="111" spans="2:16" x14ac:dyDescent="0.25">
      <c r="B111" s="22"/>
      <c r="C111" s="118" t="s">
        <v>75</v>
      </c>
      <c r="D111" s="119"/>
      <c r="E111" s="120">
        <v>13.751980400000013</v>
      </c>
      <c r="F111" s="117">
        <v>15.841827899999993</v>
      </c>
      <c r="G111" s="166">
        <f>+F111/F109</f>
        <v>0.14308735026484951</v>
      </c>
      <c r="H111" s="166">
        <f t="shared" si="14"/>
        <v>0.15196702141896434</v>
      </c>
      <c r="I111" s="8"/>
      <c r="J111" s="118" t="s">
        <v>48</v>
      </c>
      <c r="K111" s="119"/>
      <c r="L111" s="120">
        <v>4.3527412000000005</v>
      </c>
      <c r="M111" s="117">
        <v>3.4947989999999995</v>
      </c>
      <c r="N111" s="166">
        <f>+M111/M109</f>
        <v>9.1089529872747876E-2</v>
      </c>
      <c r="O111" s="166">
        <f t="shared" si="15"/>
        <v>-0.19710388478873975</v>
      </c>
      <c r="P111" s="25"/>
    </row>
    <row r="112" spans="2:16" x14ac:dyDescent="0.25">
      <c r="B112" s="22"/>
      <c r="C112" s="122" t="s">
        <v>81</v>
      </c>
      <c r="D112" s="26"/>
      <c r="E112" s="124">
        <v>5.2729565000000003</v>
      </c>
      <c r="F112" s="125">
        <v>6.0906006999999942</v>
      </c>
      <c r="G112" s="171">
        <f>+F112/F109</f>
        <v>5.5011828255263219E-2</v>
      </c>
      <c r="H112" s="171">
        <f t="shared" si="14"/>
        <v>0.15506371046299994</v>
      </c>
      <c r="I112" s="8"/>
      <c r="J112" s="122" t="s">
        <v>57</v>
      </c>
      <c r="K112" s="123"/>
      <c r="L112" s="124">
        <v>8.3964499999999997E-2</v>
      </c>
      <c r="M112" s="125">
        <v>0.31113550000000001</v>
      </c>
      <c r="N112" s="171">
        <f>+M112/M109</f>
        <v>8.109532600221743E-3</v>
      </c>
      <c r="O112" s="171">
        <f t="shared" si="15"/>
        <v>2.7055600878942889</v>
      </c>
      <c r="P112" s="25"/>
    </row>
    <row r="113" spans="2:16" x14ac:dyDescent="0.25">
      <c r="B113" s="22"/>
      <c r="C113" s="90" t="s">
        <v>58</v>
      </c>
      <c r="D113" s="8"/>
      <c r="E113" s="34"/>
      <c r="F113" s="8"/>
      <c r="G113" s="8"/>
      <c r="H113" s="8"/>
      <c r="I113" s="8"/>
      <c r="J113" s="90" t="s">
        <v>58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zoomScaleNormal="100" workbookViewId="0">
      <selection activeCell="A8" sqref="A8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16" s="1" customFormat="1" ht="27" customHeight="1" x14ac:dyDescent="0.25">
      <c r="B1" s="256" t="s">
        <v>179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2:16" x14ac:dyDescent="0.25">
      <c r="B2" s="11" t="str">
        <f>+B6</f>
        <v>1. Exportaciones por tipo y sector</v>
      </c>
      <c r="C2" s="23"/>
      <c r="D2" s="23"/>
      <c r="E2" s="23"/>
      <c r="F2" s="23"/>
      <c r="G2" s="23"/>
      <c r="H2" s="23"/>
      <c r="I2" s="11"/>
      <c r="J2" s="11" t="str">
        <f>+B65</f>
        <v>3. Principales Socios Comerciales</v>
      </c>
      <c r="K2" s="11"/>
      <c r="L2" s="23"/>
      <c r="M2" s="14"/>
      <c r="N2" s="14"/>
      <c r="O2" s="14"/>
      <c r="P2" s="14"/>
    </row>
    <row r="3" spans="2:16" x14ac:dyDescent="0.25">
      <c r="B3" s="11" t="str">
        <f>+B32</f>
        <v>2. Principales productos exportados</v>
      </c>
      <c r="C3" s="12"/>
      <c r="D3" s="12"/>
      <c r="E3" s="12"/>
      <c r="F3" s="11"/>
      <c r="G3" s="11"/>
      <c r="H3" s="13"/>
      <c r="I3" s="11"/>
      <c r="J3" s="11" t="str">
        <f>+B96</f>
        <v>4. Principales productos de los principales destinos</v>
      </c>
      <c r="K3" s="11"/>
      <c r="L3" s="14"/>
      <c r="M3" s="14"/>
      <c r="N3" s="14"/>
      <c r="O3" s="14"/>
      <c r="P3" s="14"/>
    </row>
    <row r="4" spans="2:16" ht="11.25" customHeight="1" x14ac:dyDescent="0.25">
      <c r="B4" s="15"/>
      <c r="C4" s="16"/>
      <c r="D4" s="16"/>
      <c r="E4" s="16"/>
      <c r="F4" s="15"/>
      <c r="G4" s="17"/>
      <c r="H4" s="17"/>
      <c r="I4" s="18"/>
      <c r="J4" s="18"/>
      <c r="K4" s="18"/>
      <c r="L4" s="18"/>
      <c r="M4" s="18"/>
      <c r="N4" s="18"/>
      <c r="O4" s="18"/>
      <c r="P4" s="18"/>
    </row>
    <row r="5" spans="2:16" x14ac:dyDescent="0.25">
      <c r="B5" s="5"/>
      <c r="C5" s="6"/>
      <c r="D5" s="6"/>
      <c r="E5" s="6"/>
      <c r="F5" s="6"/>
      <c r="G5" s="4"/>
      <c r="H5" s="4"/>
    </row>
    <row r="6" spans="2:16" x14ac:dyDescent="0.25">
      <c r="B6" s="21" t="s">
        <v>9</v>
      </c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2:16" x14ac:dyDescent="0.25">
      <c r="B7" s="22"/>
      <c r="C7" s="247" t="str">
        <f>+CONCATENATE("Las exportaciones en esta región alcanzaron los US$ ",FIXED(I27,1), " millones, ", IF(K27&gt;0, "creciendo", "disminuyendo"), " en ", FIXED(K27*100,1), "% respecto al 2015. De otro lado el ", FIXED(J22*100,1),"% de estas exportaciones fueron de tipo ",F22," en tanto las exportaciones ", F12, " representaron el ", FIXED(J12*100,1),"%.")</f>
        <v>Las exportaciones en esta región alcanzaron los US$ 114.8 millones, disminuyendo en -3.3% respecto al 2015. De otro lado el 0.2% de estas exportaciones fueron de tipo Tradicional en tanto las exportaciones No Tradicional representaron el 99.8%.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5"/>
    </row>
    <row r="8" spans="2:16" x14ac:dyDescent="0.25">
      <c r="B8" s="22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5"/>
    </row>
    <row r="9" spans="2:16" x14ac:dyDescent="0.25">
      <c r="B9" s="22"/>
      <c r="C9" s="8"/>
      <c r="D9" s="8"/>
      <c r="E9" s="8"/>
      <c r="F9" s="248" t="s">
        <v>32</v>
      </c>
      <c r="G9" s="248"/>
      <c r="H9" s="248"/>
      <c r="I9" s="248"/>
      <c r="J9" s="248"/>
      <c r="K9" s="248"/>
      <c r="L9" s="248"/>
      <c r="M9" s="8"/>
      <c r="N9" s="8"/>
      <c r="O9" s="8"/>
      <c r="P9" s="25"/>
    </row>
    <row r="10" spans="2:16" x14ac:dyDescent="0.25">
      <c r="B10" s="22"/>
      <c r="C10" s="8"/>
      <c r="D10" s="8"/>
      <c r="E10" s="8"/>
      <c r="F10" s="249" t="s">
        <v>31</v>
      </c>
      <c r="G10" s="249"/>
      <c r="H10" s="249"/>
      <c r="I10" s="249"/>
      <c r="J10" s="249"/>
      <c r="K10" s="249"/>
      <c r="L10" s="249"/>
      <c r="M10" s="8"/>
      <c r="N10" s="8"/>
      <c r="O10" s="8"/>
      <c r="P10" s="25"/>
    </row>
    <row r="11" spans="2:16" x14ac:dyDescent="0.25">
      <c r="B11" s="22"/>
      <c r="C11" s="8"/>
      <c r="D11" s="8"/>
      <c r="E11" s="8"/>
      <c r="F11" s="254" t="s">
        <v>19</v>
      </c>
      <c r="G11" s="255"/>
      <c r="H11" s="85">
        <v>2015</v>
      </c>
      <c r="I11" s="86">
        <v>2016</v>
      </c>
      <c r="J11" s="86" t="s">
        <v>27</v>
      </c>
      <c r="K11" s="86" t="s">
        <v>28</v>
      </c>
      <c r="L11" s="86" t="s">
        <v>29</v>
      </c>
      <c r="M11" s="8"/>
      <c r="N11" s="8"/>
      <c r="O11" s="8"/>
      <c r="P11" s="25"/>
    </row>
    <row r="12" spans="2:16" ht="16.5" x14ac:dyDescent="0.25">
      <c r="B12" s="22"/>
      <c r="C12" s="8"/>
      <c r="D12" s="8"/>
      <c r="E12" s="8"/>
      <c r="F12" s="74" t="s">
        <v>10</v>
      </c>
      <c r="G12" s="75"/>
      <c r="H12" s="87">
        <f>SUM(H13:H21)</f>
        <v>118.69999999999999</v>
      </c>
      <c r="I12" s="88">
        <f>SUM(I13:I21)</f>
        <v>114.6</v>
      </c>
      <c r="J12" s="76">
        <f t="shared" ref="J12:J27" si="0">IFERROR(I12/I$27, " - ")</f>
        <v>0.99825783972125437</v>
      </c>
      <c r="K12" s="77">
        <f>IFERROR(I12/H12-1," - ")</f>
        <v>-3.4540859309182714E-2</v>
      </c>
      <c r="L12" s="78">
        <f>IFERROR(I12-H12, " - ")</f>
        <v>-4.0999999999999943</v>
      </c>
      <c r="M12" s="8"/>
      <c r="N12" s="8"/>
      <c r="O12" s="8"/>
      <c r="P12" s="25"/>
    </row>
    <row r="13" spans="2:16" x14ac:dyDescent="0.25">
      <c r="B13" s="22"/>
      <c r="C13" s="8"/>
      <c r="D13" s="8"/>
      <c r="E13" s="8"/>
      <c r="F13" s="61" t="s">
        <v>11</v>
      </c>
      <c r="G13" s="59"/>
      <c r="H13" s="27">
        <v>3.5</v>
      </c>
      <c r="I13" s="65">
        <v>2.6</v>
      </c>
      <c r="J13" s="76">
        <f t="shared" si="0"/>
        <v>2.2648083623693381E-2</v>
      </c>
      <c r="K13" s="69">
        <f t="shared" ref="K13:K27" si="1">IFERROR(I13/H13-1," - ")</f>
        <v>-0.25714285714285712</v>
      </c>
      <c r="L13" s="71">
        <f t="shared" ref="L13:L27" si="2">IFERROR(I13-H13, " - ")</f>
        <v>-0.89999999999999991</v>
      </c>
      <c r="M13" s="8"/>
      <c r="N13" s="8"/>
      <c r="O13" s="8"/>
      <c r="P13" s="25"/>
    </row>
    <row r="14" spans="2:16" x14ac:dyDescent="0.25">
      <c r="B14" s="22"/>
      <c r="C14" s="8"/>
      <c r="D14" s="8"/>
      <c r="E14" s="8"/>
      <c r="F14" s="61" t="s">
        <v>12</v>
      </c>
      <c r="G14" s="59"/>
      <c r="H14" s="27">
        <v>0</v>
      </c>
      <c r="I14" s="65">
        <v>0</v>
      </c>
      <c r="J14" s="81">
        <f t="shared" si="0"/>
        <v>0</v>
      </c>
      <c r="K14" s="68" t="str">
        <f t="shared" si="1"/>
        <v xml:space="preserve"> - </v>
      </c>
      <c r="L14" s="72">
        <f t="shared" si="2"/>
        <v>0</v>
      </c>
      <c r="M14" s="8"/>
      <c r="N14" s="8"/>
      <c r="O14" s="8"/>
      <c r="P14" s="25"/>
    </row>
    <row r="15" spans="2:16" x14ac:dyDescent="0.25">
      <c r="B15" s="22"/>
      <c r="C15" s="8"/>
      <c r="D15" s="8"/>
      <c r="E15" s="8"/>
      <c r="F15" s="61" t="s">
        <v>13</v>
      </c>
      <c r="G15" s="59"/>
      <c r="H15" s="27">
        <v>0.1</v>
      </c>
      <c r="I15" s="65">
        <v>0.4</v>
      </c>
      <c r="J15" s="81">
        <f t="shared" si="0"/>
        <v>3.4843205574912896E-3</v>
      </c>
      <c r="K15" s="68">
        <f t="shared" si="1"/>
        <v>3</v>
      </c>
      <c r="L15" s="72">
        <f t="shared" si="2"/>
        <v>0.30000000000000004</v>
      </c>
      <c r="M15" s="8"/>
      <c r="N15" s="8"/>
      <c r="O15" s="8"/>
      <c r="P15" s="25"/>
    </row>
    <row r="16" spans="2:16" x14ac:dyDescent="0.25">
      <c r="B16" s="22"/>
      <c r="C16" s="8"/>
      <c r="D16" s="8"/>
      <c r="E16" s="8"/>
      <c r="F16" s="61" t="s">
        <v>14</v>
      </c>
      <c r="G16" s="59"/>
      <c r="H16" s="27">
        <v>0</v>
      </c>
      <c r="I16" s="65">
        <v>0</v>
      </c>
      <c r="J16" s="81">
        <f t="shared" si="0"/>
        <v>0</v>
      </c>
      <c r="K16" s="68" t="str">
        <f t="shared" si="1"/>
        <v xml:space="preserve"> - </v>
      </c>
      <c r="L16" s="72">
        <f t="shared" si="2"/>
        <v>0</v>
      </c>
      <c r="M16" s="8"/>
      <c r="N16" s="8"/>
      <c r="O16" s="8"/>
      <c r="P16" s="25"/>
    </row>
    <row r="17" spans="2:16" x14ac:dyDescent="0.25">
      <c r="B17" s="22"/>
      <c r="C17" s="8"/>
      <c r="D17" s="8"/>
      <c r="E17" s="8"/>
      <c r="F17" s="61" t="s">
        <v>25</v>
      </c>
      <c r="G17" s="59"/>
      <c r="H17" s="27">
        <v>114.2</v>
      </c>
      <c r="I17" s="65">
        <v>111.6</v>
      </c>
      <c r="J17" s="81">
        <f t="shared" si="0"/>
        <v>0.97212543554006969</v>
      </c>
      <c r="K17" s="68">
        <f t="shared" si="1"/>
        <v>-2.2767075306479923E-2</v>
      </c>
      <c r="L17" s="72">
        <f t="shared" si="2"/>
        <v>-2.6000000000000085</v>
      </c>
      <c r="M17" s="8"/>
      <c r="N17" s="8"/>
      <c r="O17" s="8"/>
      <c r="P17" s="25"/>
    </row>
    <row r="18" spans="2:16" x14ac:dyDescent="0.25">
      <c r="B18" s="22"/>
      <c r="C18" s="8"/>
      <c r="D18" s="8"/>
      <c r="E18" s="8"/>
      <c r="F18" s="61" t="s">
        <v>15</v>
      </c>
      <c r="G18" s="59"/>
      <c r="H18" s="27">
        <v>0.1</v>
      </c>
      <c r="I18" s="65">
        <v>0</v>
      </c>
      <c r="J18" s="81">
        <f t="shared" si="0"/>
        <v>0</v>
      </c>
      <c r="K18" s="68">
        <f t="shared" si="1"/>
        <v>-1</v>
      </c>
      <c r="L18" s="72">
        <f t="shared" si="2"/>
        <v>-0.1</v>
      </c>
      <c r="M18" s="8"/>
      <c r="N18" s="8"/>
      <c r="O18" s="8"/>
      <c r="P18" s="25"/>
    </row>
    <row r="19" spans="2:16" x14ac:dyDescent="0.25">
      <c r="B19" s="22"/>
      <c r="C19" s="8"/>
      <c r="D19" s="8"/>
      <c r="E19" s="8"/>
      <c r="F19" s="61" t="s">
        <v>16</v>
      </c>
      <c r="G19" s="59"/>
      <c r="H19" s="27">
        <v>0.8</v>
      </c>
      <c r="I19" s="65">
        <v>0</v>
      </c>
      <c r="J19" s="81">
        <f t="shared" si="0"/>
        <v>0</v>
      </c>
      <c r="K19" s="68">
        <f t="shared" si="1"/>
        <v>-1</v>
      </c>
      <c r="L19" s="72">
        <f t="shared" si="2"/>
        <v>-0.8</v>
      </c>
      <c r="M19" s="8"/>
      <c r="N19" s="8"/>
      <c r="O19" s="8"/>
      <c r="P19" s="25"/>
    </row>
    <row r="20" spans="2:16" x14ac:dyDescent="0.25">
      <c r="B20" s="22"/>
      <c r="C20" s="8"/>
      <c r="D20" s="8"/>
      <c r="E20" s="8"/>
      <c r="F20" s="61" t="s">
        <v>17</v>
      </c>
      <c r="G20" s="59"/>
      <c r="H20" s="27">
        <v>0</v>
      </c>
      <c r="I20" s="65">
        <v>0</v>
      </c>
      <c r="J20" s="81">
        <f t="shared" si="0"/>
        <v>0</v>
      </c>
      <c r="K20" s="68" t="str">
        <f t="shared" si="1"/>
        <v xml:space="preserve"> - </v>
      </c>
      <c r="L20" s="72">
        <f t="shared" si="2"/>
        <v>0</v>
      </c>
      <c r="M20" s="8"/>
      <c r="N20" s="8"/>
      <c r="O20" s="8"/>
      <c r="P20" s="25"/>
    </row>
    <row r="21" spans="2:16" x14ac:dyDescent="0.25">
      <c r="B21" s="22"/>
      <c r="C21" s="8"/>
      <c r="D21" s="8"/>
      <c r="E21" s="8"/>
      <c r="F21" s="62" t="s">
        <v>18</v>
      </c>
      <c r="G21" s="60"/>
      <c r="H21" s="66">
        <v>0</v>
      </c>
      <c r="I21" s="67">
        <v>0</v>
      </c>
      <c r="J21" s="82">
        <f t="shared" si="0"/>
        <v>0</v>
      </c>
      <c r="K21" s="70" t="str">
        <f t="shared" si="1"/>
        <v xml:space="preserve"> - </v>
      </c>
      <c r="L21" s="73">
        <f t="shared" si="2"/>
        <v>0</v>
      </c>
      <c r="M21" s="8"/>
      <c r="N21" s="8"/>
      <c r="O21" s="8"/>
      <c r="P21" s="25"/>
    </row>
    <row r="22" spans="2:16" ht="16.5" x14ac:dyDescent="0.25">
      <c r="B22" s="22"/>
      <c r="C22" s="8"/>
      <c r="D22" s="8"/>
      <c r="E22" s="8"/>
      <c r="F22" s="74" t="s">
        <v>21</v>
      </c>
      <c r="G22" s="75"/>
      <c r="H22" s="87">
        <f>SUM(H23:H26)</f>
        <v>0</v>
      </c>
      <c r="I22" s="88">
        <f>SUM(I23:I26)</f>
        <v>0.2</v>
      </c>
      <c r="J22" s="79">
        <f t="shared" si="0"/>
        <v>1.7421602787456448E-3</v>
      </c>
      <c r="K22" s="79" t="str">
        <f t="shared" si="1"/>
        <v xml:space="preserve"> - </v>
      </c>
      <c r="L22" s="80">
        <f t="shared" si="2"/>
        <v>0.2</v>
      </c>
      <c r="M22" s="8"/>
      <c r="N22" s="8"/>
      <c r="O22" s="8"/>
      <c r="P22" s="25"/>
    </row>
    <row r="23" spans="2:16" x14ac:dyDescent="0.25">
      <c r="B23" s="22"/>
      <c r="C23" s="8"/>
      <c r="D23" s="8"/>
      <c r="E23" s="8"/>
      <c r="F23" s="63" t="s">
        <v>22</v>
      </c>
      <c r="G23" s="64"/>
      <c r="H23" s="27">
        <v>0</v>
      </c>
      <c r="I23" s="65">
        <v>0.2</v>
      </c>
      <c r="J23" s="81">
        <f t="shared" si="0"/>
        <v>1.7421602787456448E-3</v>
      </c>
      <c r="K23" s="68" t="str">
        <f t="shared" si="1"/>
        <v xml:space="preserve"> - </v>
      </c>
      <c r="L23" s="72">
        <f t="shared" si="2"/>
        <v>0.2</v>
      </c>
      <c r="M23" s="89"/>
      <c r="N23" s="89"/>
      <c r="O23" s="8"/>
      <c r="P23" s="25"/>
    </row>
    <row r="24" spans="2:16" x14ac:dyDescent="0.25">
      <c r="B24" s="22"/>
      <c r="C24" s="8"/>
      <c r="D24" s="8"/>
      <c r="E24" s="8"/>
      <c r="F24" s="61" t="s">
        <v>23</v>
      </c>
      <c r="G24" s="59"/>
      <c r="H24" s="27">
        <v>0</v>
      </c>
      <c r="I24" s="65">
        <v>0</v>
      </c>
      <c r="J24" s="81">
        <f t="shared" si="0"/>
        <v>0</v>
      </c>
      <c r="K24" s="68" t="str">
        <f t="shared" si="1"/>
        <v xml:space="preserve"> - </v>
      </c>
      <c r="L24" s="72">
        <f t="shared" si="2"/>
        <v>0</v>
      </c>
      <c r="M24" s="8"/>
      <c r="N24" s="8"/>
      <c r="O24" s="8"/>
      <c r="P24" s="25"/>
    </row>
    <row r="25" spans="2:16" x14ac:dyDescent="0.25">
      <c r="B25" s="22"/>
      <c r="C25" s="8"/>
      <c r="D25" s="8"/>
      <c r="E25" s="8"/>
      <c r="F25" s="61" t="s">
        <v>24</v>
      </c>
      <c r="G25" s="59"/>
      <c r="H25" s="27">
        <v>0</v>
      </c>
      <c r="I25" s="65">
        <v>0</v>
      </c>
      <c r="J25" s="81">
        <f t="shared" si="0"/>
        <v>0</v>
      </c>
      <c r="K25" s="68" t="str">
        <f t="shared" si="1"/>
        <v xml:space="preserve"> - </v>
      </c>
      <c r="L25" s="72">
        <f t="shared" si="2"/>
        <v>0</v>
      </c>
      <c r="M25" s="8"/>
      <c r="N25" s="8"/>
      <c r="O25" s="8"/>
      <c r="P25" s="25"/>
    </row>
    <row r="26" spans="2:16" x14ac:dyDescent="0.25">
      <c r="B26" s="22"/>
      <c r="C26" s="8"/>
      <c r="D26" s="8"/>
      <c r="E26" s="8"/>
      <c r="F26" s="62" t="s">
        <v>26</v>
      </c>
      <c r="G26" s="60"/>
      <c r="H26" s="66">
        <v>0</v>
      </c>
      <c r="I26" s="67">
        <v>0</v>
      </c>
      <c r="J26" s="82">
        <f t="shared" si="0"/>
        <v>0</v>
      </c>
      <c r="K26" s="70" t="str">
        <f t="shared" si="1"/>
        <v xml:space="preserve"> - </v>
      </c>
      <c r="L26" s="73">
        <f t="shared" si="2"/>
        <v>0</v>
      </c>
      <c r="M26" s="8"/>
      <c r="N26" s="8"/>
      <c r="O26" s="8"/>
      <c r="P26" s="25"/>
    </row>
    <row r="27" spans="2:16" x14ac:dyDescent="0.25">
      <c r="B27" s="22"/>
      <c r="C27" s="8"/>
      <c r="D27" s="8"/>
      <c r="E27" s="8"/>
      <c r="F27" s="83"/>
      <c r="G27" s="84" t="s">
        <v>20</v>
      </c>
      <c r="H27" s="88">
        <f>+H22+H12</f>
        <v>118.69999999999999</v>
      </c>
      <c r="I27" s="88">
        <f>+I22+I12</f>
        <v>114.8</v>
      </c>
      <c r="J27" s="82">
        <f t="shared" si="0"/>
        <v>1</v>
      </c>
      <c r="K27" s="82">
        <f t="shared" si="1"/>
        <v>-3.2855939342881113E-2</v>
      </c>
      <c r="L27" s="80">
        <f t="shared" si="2"/>
        <v>-3.8999999999999915</v>
      </c>
      <c r="M27" s="89"/>
      <c r="N27" s="89"/>
      <c r="O27" s="8"/>
      <c r="P27" s="25"/>
    </row>
    <row r="28" spans="2:16" x14ac:dyDescent="0.25">
      <c r="B28" s="22"/>
      <c r="C28" s="8"/>
      <c r="D28" s="8"/>
      <c r="E28" s="8"/>
      <c r="F28" s="90" t="s">
        <v>30</v>
      </c>
      <c r="G28" s="8"/>
      <c r="H28" s="8"/>
      <c r="I28" s="8"/>
      <c r="J28" s="8"/>
      <c r="K28" s="8"/>
      <c r="L28" s="8"/>
      <c r="M28" s="8"/>
      <c r="N28" s="8"/>
      <c r="O28" s="8"/>
      <c r="P28" s="25"/>
    </row>
    <row r="29" spans="2:16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6"/>
    </row>
    <row r="32" spans="2:16" x14ac:dyDescent="0.25">
      <c r="B32" s="21" t="s">
        <v>62</v>
      </c>
      <c r="C32" s="9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24"/>
    </row>
    <row r="33" spans="2:16" x14ac:dyDescent="0.25">
      <c r="B33" s="22"/>
      <c r="C33" s="247" t="str">
        <f>+CONCATENATE("Los productos representativos en las exportaciones de tipo No Tradicional son: ",C52," con exportaciones de US$ ",FIXED(F52,1)," mil, ",C53," equivalente a US$ ",FIXED(F53,1)," mil  y  ",C54," por US$ ",FIXED(F54,1)," mil. En tanto los principales productos exportados de tipo Tradicional solo es el ",J40," con exportaciones por US$ ",FIXED(M40,1)," mil.")</f>
        <v>Los productos representativos en las exportaciones de tipo No Tradicional son: Langostino con exportaciones de US$ 102,712.0 mil, Carne de pescado equivalente a US$ 3,296.3 mil  y  Veneras por US$ 3,154.6 mil. En tanto los principales productos exportados de tipo Tradicional solo es el Café con exportaciones por US$ 174.9 mil.</v>
      </c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5"/>
    </row>
    <row r="34" spans="2:16" x14ac:dyDescent="0.25">
      <c r="B34" s="22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5"/>
    </row>
    <row r="35" spans="2:16" x14ac:dyDescent="0.25">
      <c r="B35" s="22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5"/>
    </row>
    <row r="36" spans="2:16" x14ac:dyDescent="0.25">
      <c r="B36" s="22"/>
      <c r="C36" s="252" t="s">
        <v>60</v>
      </c>
      <c r="D36" s="252"/>
      <c r="E36" s="252"/>
      <c r="F36" s="252"/>
      <c r="G36" s="252"/>
      <c r="H36" s="252"/>
      <c r="I36" s="92"/>
      <c r="J36" s="252" t="s">
        <v>61</v>
      </c>
      <c r="K36" s="252"/>
      <c r="L36" s="252"/>
      <c r="M36" s="252"/>
      <c r="N36" s="252"/>
      <c r="O36" s="252"/>
      <c r="P36" s="25"/>
    </row>
    <row r="37" spans="2:16" x14ac:dyDescent="0.25">
      <c r="B37" s="22"/>
      <c r="C37" s="253" t="s">
        <v>59</v>
      </c>
      <c r="D37" s="253"/>
      <c r="E37" s="253"/>
      <c r="F37" s="253"/>
      <c r="G37" s="253"/>
      <c r="H37" s="253"/>
      <c r="I37" s="8"/>
      <c r="J37" s="253" t="s">
        <v>59</v>
      </c>
      <c r="K37" s="253"/>
      <c r="L37" s="253"/>
      <c r="M37" s="253"/>
      <c r="N37" s="253"/>
      <c r="O37" s="253"/>
      <c r="P37" s="25"/>
    </row>
    <row r="38" spans="2:16" x14ac:dyDescent="0.25">
      <c r="B38" s="22"/>
      <c r="C38" s="250" t="s">
        <v>19</v>
      </c>
      <c r="D38" s="251"/>
      <c r="E38" s="85">
        <v>2015</v>
      </c>
      <c r="F38" s="86">
        <v>2016</v>
      </c>
      <c r="G38" s="86" t="s">
        <v>27</v>
      </c>
      <c r="H38" s="86" t="s">
        <v>28</v>
      </c>
      <c r="I38" s="8"/>
      <c r="J38" s="250" t="s">
        <v>19</v>
      </c>
      <c r="K38" s="251"/>
      <c r="L38" s="85">
        <v>2015</v>
      </c>
      <c r="M38" s="86">
        <v>2016</v>
      </c>
      <c r="N38" s="86" t="s">
        <v>27</v>
      </c>
      <c r="O38" s="86" t="s">
        <v>28</v>
      </c>
      <c r="P38" s="25"/>
    </row>
    <row r="39" spans="2:16" x14ac:dyDescent="0.25">
      <c r="B39" s="22"/>
      <c r="C39" s="139" t="s">
        <v>11</v>
      </c>
      <c r="D39" s="140"/>
      <c r="E39" s="128">
        <v>3538.7021799999966</v>
      </c>
      <c r="F39" s="163">
        <v>2581.6339999999987</v>
      </c>
      <c r="G39" s="165">
        <f>+F39/F$59</f>
        <v>2.2512586031940573E-2</v>
      </c>
      <c r="H39" s="141">
        <f>IFERROR(F39/E39-1," - ")</f>
        <v>-0.27045739689797765</v>
      </c>
      <c r="I39" s="8"/>
      <c r="J39" s="97" t="s">
        <v>22</v>
      </c>
      <c r="K39" s="135"/>
      <c r="L39" s="105">
        <v>20.413</v>
      </c>
      <c r="M39" s="164">
        <v>174.876</v>
      </c>
      <c r="N39" s="168">
        <f>+M39/M$59</f>
        <v>1</v>
      </c>
      <c r="O39" s="107">
        <f>IFERROR(M39/L39-1," - ")</f>
        <v>7.56689364620585</v>
      </c>
      <c r="P39" s="25"/>
    </row>
    <row r="40" spans="2:16" x14ac:dyDescent="0.25">
      <c r="B40" s="22"/>
      <c r="C40" s="118" t="s">
        <v>88</v>
      </c>
      <c r="D40" s="137"/>
      <c r="E40" s="117">
        <v>3057.9210199999966</v>
      </c>
      <c r="F40" s="158">
        <v>2122.7399999999984</v>
      </c>
      <c r="G40" s="166">
        <f t="shared" ref="G40:G59" si="3">+F40/F$59</f>
        <v>1.8510899249638609E-2</v>
      </c>
      <c r="H40" s="121">
        <f t="shared" ref="H40:H59" si="4">IFERROR(F40/E40-1," - ")</f>
        <v>-0.30582248981695392</v>
      </c>
      <c r="I40" s="8"/>
      <c r="J40" s="95" t="s">
        <v>48</v>
      </c>
      <c r="K40" s="133"/>
      <c r="L40" s="65"/>
      <c r="M40" s="27">
        <v>174.876</v>
      </c>
      <c r="N40" s="68">
        <f t="shared" ref="N40:N59" si="5">+M40/M$59</f>
        <v>1</v>
      </c>
      <c r="O40" s="109" t="str">
        <f t="shared" ref="O40:O59" si="6">IFERROR(M40/L40-1," - ")</f>
        <v xml:space="preserve"> - </v>
      </c>
      <c r="P40" s="25"/>
    </row>
    <row r="41" spans="2:16" x14ac:dyDescent="0.25">
      <c r="B41" s="22"/>
      <c r="C41" s="118" t="s">
        <v>102</v>
      </c>
      <c r="D41" s="137"/>
      <c r="E41" s="117">
        <v>90</v>
      </c>
      <c r="F41" s="158">
        <v>218.1</v>
      </c>
      <c r="G41" s="166">
        <f t="shared" si="3"/>
        <v>1.9018943094049124E-3</v>
      </c>
      <c r="H41" s="121">
        <f t="shared" si="4"/>
        <v>1.4233333333333333</v>
      </c>
      <c r="I41" s="8"/>
      <c r="J41" s="95" t="s">
        <v>63</v>
      </c>
      <c r="K41" s="133"/>
      <c r="L41" s="65">
        <v>20.413</v>
      </c>
      <c r="M41" s="190"/>
      <c r="N41" s="68">
        <f t="shared" si="5"/>
        <v>0</v>
      </c>
      <c r="O41" s="109">
        <f t="shared" si="6"/>
        <v>-1</v>
      </c>
      <c r="P41" s="25"/>
    </row>
    <row r="42" spans="2:16" x14ac:dyDescent="0.25">
      <c r="B42" s="22"/>
      <c r="C42" s="118" t="s">
        <v>36</v>
      </c>
      <c r="D42" s="137"/>
      <c r="E42" s="117"/>
      <c r="F42" s="158">
        <v>104.669</v>
      </c>
      <c r="G42" s="166">
        <f t="shared" si="3"/>
        <v>9.1274358308621173E-4</v>
      </c>
      <c r="H42" s="121" t="str">
        <f t="shared" si="4"/>
        <v xml:space="preserve"> - </v>
      </c>
      <c r="I42" s="8"/>
      <c r="J42" s="95"/>
      <c r="K42" s="133"/>
      <c r="L42" s="65"/>
      <c r="M42" s="27"/>
      <c r="N42" s="68"/>
      <c r="O42" s="109"/>
      <c r="P42" s="25"/>
    </row>
    <row r="43" spans="2:16" x14ac:dyDescent="0.25">
      <c r="B43" s="22"/>
      <c r="C43" s="118" t="s">
        <v>103</v>
      </c>
      <c r="D43" s="137"/>
      <c r="E43" s="117"/>
      <c r="F43" s="158">
        <v>58.16</v>
      </c>
      <c r="G43" s="166">
        <f t="shared" si="3"/>
        <v>5.0717181584130993E-4</v>
      </c>
      <c r="H43" s="121" t="str">
        <f t="shared" si="4"/>
        <v xml:space="preserve"> - </v>
      </c>
      <c r="I43" s="8"/>
      <c r="J43" s="95"/>
      <c r="K43" s="133"/>
      <c r="L43" s="65"/>
      <c r="M43" s="27"/>
      <c r="N43" s="68"/>
      <c r="O43" s="109"/>
      <c r="P43" s="25"/>
    </row>
    <row r="44" spans="2:16" x14ac:dyDescent="0.25">
      <c r="B44" s="22"/>
      <c r="C44" s="149" t="s">
        <v>12</v>
      </c>
      <c r="D44" s="150"/>
      <c r="E44" s="156">
        <v>2.3148</v>
      </c>
      <c r="F44" s="172">
        <v>0.30530000000000002</v>
      </c>
      <c r="G44" s="173">
        <f t="shared" si="3"/>
        <v>2.662303221739201E-6</v>
      </c>
      <c r="H44" s="151">
        <f t="shared" si="4"/>
        <v>-0.86810955590115779</v>
      </c>
      <c r="I44" s="8"/>
      <c r="J44" s="95"/>
      <c r="K44" s="133"/>
      <c r="L44" s="65"/>
      <c r="M44" s="27"/>
      <c r="N44" s="68"/>
      <c r="O44" s="109"/>
      <c r="P44" s="25"/>
    </row>
    <row r="45" spans="2:16" x14ac:dyDescent="0.25">
      <c r="B45" s="22"/>
      <c r="C45" s="142" t="s">
        <v>13</v>
      </c>
      <c r="D45" s="160"/>
      <c r="E45" s="129">
        <v>125.00439999999999</v>
      </c>
      <c r="F45" s="161">
        <v>423.77379999999999</v>
      </c>
      <c r="G45" s="167">
        <f t="shared" si="3"/>
        <v>3.6954286047450502E-3</v>
      </c>
      <c r="H45" s="143">
        <f t="shared" si="4"/>
        <v>2.390071069498354</v>
      </c>
      <c r="I45" s="8"/>
      <c r="J45" s="95"/>
      <c r="K45" s="133"/>
      <c r="L45" s="65"/>
      <c r="M45" s="190"/>
      <c r="N45" s="68"/>
      <c r="O45" s="109"/>
      <c r="P45" s="25"/>
    </row>
    <row r="46" spans="2:16" x14ac:dyDescent="0.25">
      <c r="B46" s="22"/>
      <c r="C46" s="118" t="s">
        <v>104</v>
      </c>
      <c r="D46" s="137"/>
      <c r="E46" s="117"/>
      <c r="F46" s="158">
        <v>319.084</v>
      </c>
      <c r="G46" s="166">
        <f t="shared" si="3"/>
        <v>2.7825036397164469E-3</v>
      </c>
      <c r="H46" s="121" t="str">
        <f t="shared" si="4"/>
        <v xml:space="preserve"> - </v>
      </c>
      <c r="I46" s="8"/>
      <c r="J46" s="95"/>
      <c r="K46" s="133"/>
      <c r="L46" s="65"/>
      <c r="M46" s="27"/>
      <c r="N46" s="68"/>
      <c r="O46" s="109"/>
      <c r="P46" s="25"/>
    </row>
    <row r="47" spans="2:16" x14ac:dyDescent="0.25">
      <c r="B47" s="22"/>
      <c r="C47" s="118" t="s">
        <v>105</v>
      </c>
      <c r="D47" s="137"/>
      <c r="E47" s="117"/>
      <c r="F47" s="158">
        <v>50.74</v>
      </c>
      <c r="G47" s="166">
        <f t="shared" si="3"/>
        <v>4.4246729600736022E-4</v>
      </c>
      <c r="H47" s="121" t="str">
        <f t="shared" si="4"/>
        <v xml:space="preserve"> - </v>
      </c>
      <c r="I47" s="8"/>
      <c r="J47" s="95"/>
      <c r="K47" s="133"/>
      <c r="L47" s="65"/>
      <c r="M47" s="27"/>
      <c r="N47" s="68"/>
      <c r="O47" s="109"/>
      <c r="P47" s="25"/>
    </row>
    <row r="48" spans="2:16" x14ac:dyDescent="0.25">
      <c r="B48" s="22"/>
      <c r="C48" s="118" t="s">
        <v>106</v>
      </c>
      <c r="D48" s="137"/>
      <c r="E48" s="117"/>
      <c r="F48" s="158">
        <v>43.206000000000003</v>
      </c>
      <c r="G48" s="166">
        <f t="shared" si="3"/>
        <v>3.7676866360453301E-4</v>
      </c>
      <c r="H48" s="121" t="str">
        <f t="shared" si="4"/>
        <v xml:space="preserve"> - </v>
      </c>
      <c r="I48" s="8"/>
      <c r="J48" s="95"/>
      <c r="K48" s="133"/>
      <c r="L48" s="65"/>
      <c r="M48" s="27"/>
      <c r="N48" s="68"/>
      <c r="O48" s="109"/>
      <c r="P48" s="25"/>
    </row>
    <row r="49" spans="2:16" x14ac:dyDescent="0.25">
      <c r="B49" s="22"/>
      <c r="C49" s="149" t="s">
        <v>14</v>
      </c>
      <c r="D49" s="150"/>
      <c r="E49" s="156">
        <v>24.489200000000004</v>
      </c>
      <c r="F49" s="172"/>
      <c r="G49" s="173">
        <f t="shared" si="3"/>
        <v>0</v>
      </c>
      <c r="H49" s="151">
        <f t="shared" si="4"/>
        <v>-1</v>
      </c>
      <c r="I49" s="8"/>
      <c r="J49" s="95"/>
      <c r="K49" s="133"/>
      <c r="L49" s="65"/>
      <c r="M49" s="190"/>
      <c r="N49" s="68"/>
      <c r="O49" s="109"/>
      <c r="P49" s="25"/>
    </row>
    <row r="50" spans="2:16" x14ac:dyDescent="0.25">
      <c r="B50" s="22"/>
      <c r="C50" s="142" t="s">
        <v>16</v>
      </c>
      <c r="D50" s="160"/>
      <c r="E50" s="129">
        <v>766.34899999999982</v>
      </c>
      <c r="F50" s="161">
        <v>20.099899999999998</v>
      </c>
      <c r="G50" s="167">
        <f t="shared" si="3"/>
        <v>1.752768703787611E-4</v>
      </c>
      <c r="H50" s="143">
        <f t="shared" si="4"/>
        <v>-0.97377187156243439</v>
      </c>
      <c r="I50" s="8"/>
      <c r="J50" s="95"/>
      <c r="K50" s="133"/>
      <c r="L50" s="65"/>
      <c r="M50" s="27"/>
      <c r="N50" s="68"/>
      <c r="O50" s="109"/>
      <c r="P50" s="25"/>
    </row>
    <row r="51" spans="2:16" x14ac:dyDescent="0.25">
      <c r="B51" s="22"/>
      <c r="C51" s="139" t="s">
        <v>25</v>
      </c>
      <c r="D51" s="140"/>
      <c r="E51" s="128">
        <v>114230.21249000002</v>
      </c>
      <c r="F51" s="163">
        <v>111604.13199999988</v>
      </c>
      <c r="G51" s="165">
        <f t="shared" si="3"/>
        <v>0.97321991543729691</v>
      </c>
      <c r="H51" s="148">
        <f t="shared" si="4"/>
        <v>-2.2989368860974801E-2</v>
      </c>
      <c r="I51" s="8"/>
      <c r="J51" s="95"/>
      <c r="K51" s="133"/>
      <c r="L51" s="65"/>
      <c r="M51" s="27"/>
      <c r="N51" s="68"/>
      <c r="O51" s="109"/>
      <c r="P51" s="25"/>
    </row>
    <row r="52" spans="2:16" x14ac:dyDescent="0.25">
      <c r="B52" s="22"/>
      <c r="C52" s="118" t="s">
        <v>107</v>
      </c>
      <c r="D52" s="137"/>
      <c r="E52" s="117">
        <v>100015.82679000002</v>
      </c>
      <c r="F52" s="158">
        <v>102712.00199999989</v>
      </c>
      <c r="G52" s="166">
        <f t="shared" si="3"/>
        <v>0.89567800142772014</v>
      </c>
      <c r="H52" s="121">
        <f t="shared" si="4"/>
        <v>2.6957485595364261E-2</v>
      </c>
      <c r="I52" s="8"/>
      <c r="J52" s="95"/>
      <c r="K52" s="133"/>
      <c r="L52" s="65"/>
      <c r="M52" s="27"/>
      <c r="N52" s="68"/>
      <c r="O52" s="109"/>
      <c r="P52" s="25"/>
    </row>
    <row r="53" spans="2:16" x14ac:dyDescent="0.25">
      <c r="B53" s="22"/>
      <c r="C53" s="118" t="s">
        <v>108</v>
      </c>
      <c r="D53" s="137"/>
      <c r="E53" s="117">
        <v>3890.5039999999999</v>
      </c>
      <c r="F53" s="158">
        <v>3296.3189999999991</v>
      </c>
      <c r="G53" s="166">
        <f t="shared" si="3"/>
        <v>2.8744843411661117E-2</v>
      </c>
      <c r="H53" s="121">
        <f t="shared" si="4"/>
        <v>-0.15272699886698504</v>
      </c>
      <c r="I53" s="8"/>
      <c r="J53" s="95"/>
      <c r="K53" s="133"/>
      <c r="L53" s="65"/>
      <c r="M53" s="27"/>
      <c r="N53" s="68"/>
      <c r="O53" s="109"/>
      <c r="P53" s="25"/>
    </row>
    <row r="54" spans="2:16" x14ac:dyDescent="0.25">
      <c r="B54" s="22"/>
      <c r="C54" s="122" t="s">
        <v>109</v>
      </c>
      <c r="D54" s="193"/>
      <c r="E54" s="125">
        <v>4743.2460000000001</v>
      </c>
      <c r="F54" s="170">
        <v>3154.5669999999996</v>
      </c>
      <c r="G54" s="171">
        <f t="shared" si="3"/>
        <v>2.7508725474261923E-2</v>
      </c>
      <c r="H54" s="126">
        <f t="shared" si="4"/>
        <v>-0.33493497912610914</v>
      </c>
      <c r="I54" s="8"/>
      <c r="J54" s="95"/>
      <c r="K54" s="159"/>
      <c r="L54" s="65"/>
      <c r="M54" s="27"/>
      <c r="N54" s="68"/>
      <c r="O54" s="109"/>
      <c r="P54" s="25"/>
    </row>
    <row r="55" spans="2:16" x14ac:dyDescent="0.25">
      <c r="B55" s="22"/>
      <c r="C55" s="142" t="s">
        <v>15</v>
      </c>
      <c r="D55" s="160"/>
      <c r="E55" s="129">
        <v>68.305099999999996</v>
      </c>
      <c r="F55" s="161">
        <v>23.724999999999998</v>
      </c>
      <c r="G55" s="167">
        <f t="shared" si="3"/>
        <v>2.0688877804049308E-4</v>
      </c>
      <c r="H55" s="143">
        <f t="shared" si="4"/>
        <v>-0.65266136789200224</v>
      </c>
      <c r="I55" s="8"/>
      <c r="J55" s="95"/>
      <c r="K55" s="133"/>
      <c r="L55" s="65"/>
      <c r="M55" s="27"/>
      <c r="N55" s="68"/>
      <c r="O55" s="109"/>
      <c r="P55" s="25"/>
    </row>
    <row r="56" spans="2:16" x14ac:dyDescent="0.25">
      <c r="B56" s="22"/>
      <c r="C56" s="118" t="s">
        <v>110</v>
      </c>
      <c r="D56" s="137"/>
      <c r="E56" s="117">
        <v>13.44</v>
      </c>
      <c r="F56" s="158">
        <v>10.753</v>
      </c>
      <c r="G56" s="166">
        <f t="shared" si="3"/>
        <v>9.3769232045075757E-5</v>
      </c>
      <c r="H56" s="121">
        <f t="shared" si="4"/>
        <v>-0.19992559523809517</v>
      </c>
      <c r="I56" s="8"/>
      <c r="J56" s="95"/>
      <c r="K56" s="133"/>
      <c r="L56" s="65"/>
      <c r="M56" s="27"/>
      <c r="N56" s="68"/>
      <c r="O56" s="109"/>
      <c r="P56" s="25"/>
    </row>
    <row r="57" spans="2:16" x14ac:dyDescent="0.25">
      <c r="B57" s="22"/>
      <c r="C57" s="149" t="s">
        <v>17</v>
      </c>
      <c r="D57" s="150"/>
      <c r="E57" s="156">
        <v>3.7462000000000004</v>
      </c>
      <c r="F57" s="172">
        <v>5.5330000000000004</v>
      </c>
      <c r="G57" s="173">
        <f t="shared" si="3"/>
        <v>4.8249340733321324E-5</v>
      </c>
      <c r="H57" s="151">
        <f t="shared" si="4"/>
        <v>0.47696332283380483</v>
      </c>
      <c r="I57" s="8"/>
      <c r="J57" s="95"/>
      <c r="K57" s="133"/>
      <c r="L57" s="65"/>
      <c r="M57" s="27"/>
      <c r="N57" s="68"/>
      <c r="O57" s="109"/>
      <c r="P57" s="25"/>
    </row>
    <row r="58" spans="2:16" x14ac:dyDescent="0.25">
      <c r="B58" s="22"/>
      <c r="C58" s="145" t="s">
        <v>18</v>
      </c>
      <c r="D58" s="146"/>
      <c r="E58" s="157">
        <v>3.3609999999999998</v>
      </c>
      <c r="F58" s="191">
        <v>15.938999999999998</v>
      </c>
      <c r="G58" s="192">
        <f t="shared" si="3"/>
        <v>1.3899263364330533E-4</v>
      </c>
      <c r="H58" s="147">
        <f t="shared" si="4"/>
        <v>3.7423385897054446</v>
      </c>
      <c r="I58" s="8"/>
      <c r="J58" s="103"/>
      <c r="K58" s="134"/>
      <c r="L58" s="67"/>
      <c r="M58" s="66"/>
      <c r="N58" s="70"/>
      <c r="O58" s="111"/>
      <c r="P58" s="25"/>
    </row>
    <row r="59" spans="2:16" x14ac:dyDescent="0.25">
      <c r="B59" s="22"/>
      <c r="C59" s="130" t="s">
        <v>10</v>
      </c>
      <c r="D59" s="131"/>
      <c r="E59" s="115">
        <v>118762.48437000006</v>
      </c>
      <c r="F59" s="115">
        <v>114675.14199999986</v>
      </c>
      <c r="G59" s="82">
        <f t="shared" si="3"/>
        <v>1</v>
      </c>
      <c r="H59" s="132">
        <f t="shared" si="4"/>
        <v>-3.4416107002833041E-2</v>
      </c>
      <c r="I59" s="8"/>
      <c r="J59" s="130" t="s">
        <v>21</v>
      </c>
      <c r="K59" s="131"/>
      <c r="L59" s="115">
        <v>20.413</v>
      </c>
      <c r="M59" s="115">
        <v>174.876</v>
      </c>
      <c r="N59" s="82">
        <f t="shared" si="5"/>
        <v>1</v>
      </c>
      <c r="O59" s="132">
        <f t="shared" si="6"/>
        <v>7.56689364620585</v>
      </c>
      <c r="P59" s="25"/>
    </row>
    <row r="60" spans="2:16" x14ac:dyDescent="0.25">
      <c r="B60" s="22"/>
      <c r="C60" s="90" t="s">
        <v>58</v>
      </c>
      <c r="D60" s="8"/>
      <c r="E60" s="34"/>
      <c r="F60" s="8"/>
      <c r="G60" s="8"/>
      <c r="H60" s="8"/>
      <c r="I60" s="8"/>
      <c r="J60" s="90" t="s">
        <v>58</v>
      </c>
      <c r="K60" s="8"/>
      <c r="L60" s="8"/>
      <c r="M60" s="8"/>
      <c r="N60" s="8"/>
      <c r="O60" s="8"/>
      <c r="P60" s="25"/>
    </row>
    <row r="61" spans="2:16" x14ac:dyDescent="0.25">
      <c r="B61" s="22"/>
      <c r="C61" s="90"/>
      <c r="D61" s="8"/>
      <c r="E61" s="34"/>
      <c r="F61" s="8"/>
      <c r="G61" s="8"/>
      <c r="H61" s="8"/>
      <c r="I61" s="8"/>
      <c r="J61" s="90"/>
      <c r="K61" s="8"/>
      <c r="L61" s="8"/>
      <c r="M61" s="8"/>
      <c r="N61" s="8"/>
      <c r="O61" s="8"/>
      <c r="P61" s="25"/>
    </row>
    <row r="62" spans="2:16" x14ac:dyDescent="0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6"/>
    </row>
    <row r="65" spans="2:16" x14ac:dyDescent="0.25">
      <c r="B65" s="21" t="s">
        <v>111</v>
      </c>
      <c r="C65" s="9"/>
      <c r="D65" s="9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24"/>
    </row>
    <row r="66" spans="2:16" x14ac:dyDescent="0.25">
      <c r="B66" s="22"/>
      <c r="C66" s="247" t="str">
        <f>+CONCATENATE("Los principales destinos para los productos No Tradicionales fuero: ", C72, " en primer lugar con exportaciones de US$ ", FIXED(F72,1), " millones, seguido de ",C73, " por US$ ",FIXED(F73,1), " millones y ",C74, " por US$ ", FIXED(F74,1), " millones, como los principales. En tanto los principales destinos para las exportaciones Tradicionales son: ", J72, " con exportaciones por US$ ", FIXED(M72,1), " millones, seguido de", J73, " por US$ ", FIXED(M73,1), " millones y ", J74," por US$ ", FIXED(M74,1), " millones.")</f>
        <v>Los principales destinos para los productos No Tradicionales fuero: Estados Unidos en primer lugar con exportaciones de US$ 59.7 millones, seguido de España por US$ 26.5 millones y Francia por US$ 8.9 millones, como los principales. En tanto los principales destinos para las exportaciones Tradicionales son: Colombia con exportaciones por US$ 0.2 millones, seguido deEcuador por US$ 0.0 millones y  por US$ 0.0 millones.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5"/>
    </row>
    <row r="67" spans="2:16" x14ac:dyDescent="0.25">
      <c r="B67" s="22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5"/>
    </row>
    <row r="68" spans="2:16" x14ac:dyDescent="0.25">
      <c r="B68" s="22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5"/>
    </row>
    <row r="69" spans="2:16" x14ac:dyDescent="0.25">
      <c r="B69" s="22"/>
      <c r="C69" s="252" t="s">
        <v>112</v>
      </c>
      <c r="D69" s="252"/>
      <c r="E69" s="252"/>
      <c r="F69" s="252"/>
      <c r="G69" s="252"/>
      <c r="H69" s="252"/>
      <c r="I69" s="189"/>
      <c r="J69" s="252" t="s">
        <v>113</v>
      </c>
      <c r="K69" s="252"/>
      <c r="L69" s="252"/>
      <c r="M69" s="252"/>
      <c r="N69" s="252"/>
      <c r="O69" s="252"/>
      <c r="P69" s="25"/>
    </row>
    <row r="70" spans="2:16" x14ac:dyDescent="0.25">
      <c r="B70" s="22"/>
      <c r="C70" s="253" t="s">
        <v>31</v>
      </c>
      <c r="D70" s="253"/>
      <c r="E70" s="253"/>
      <c r="F70" s="253"/>
      <c r="G70" s="253"/>
      <c r="H70" s="253"/>
      <c r="I70" s="8"/>
      <c r="J70" s="253" t="s">
        <v>31</v>
      </c>
      <c r="K70" s="253"/>
      <c r="L70" s="253"/>
      <c r="M70" s="253"/>
      <c r="N70" s="253"/>
      <c r="O70" s="253"/>
      <c r="P70" s="25"/>
    </row>
    <row r="71" spans="2:16" x14ac:dyDescent="0.25">
      <c r="B71" s="22"/>
      <c r="C71" s="250" t="s">
        <v>125</v>
      </c>
      <c r="D71" s="251"/>
      <c r="E71" s="85">
        <v>2015</v>
      </c>
      <c r="F71" s="86">
        <v>2016</v>
      </c>
      <c r="G71" s="86" t="s">
        <v>27</v>
      </c>
      <c r="H71" s="86" t="s">
        <v>28</v>
      </c>
      <c r="I71" s="8"/>
      <c r="J71" s="250" t="s">
        <v>19</v>
      </c>
      <c r="K71" s="251"/>
      <c r="L71" s="85">
        <v>2015</v>
      </c>
      <c r="M71" s="86">
        <v>2016</v>
      </c>
      <c r="N71" s="86" t="s">
        <v>27</v>
      </c>
      <c r="O71" s="86" t="s">
        <v>28</v>
      </c>
      <c r="P71" s="25"/>
    </row>
    <row r="72" spans="2:16" x14ac:dyDescent="0.25">
      <c r="B72" s="22"/>
      <c r="C72" s="194" t="s">
        <v>118</v>
      </c>
      <c r="D72" s="195"/>
      <c r="E72" s="198">
        <v>63</v>
      </c>
      <c r="F72" s="196">
        <v>59.7</v>
      </c>
      <c r="G72" s="199">
        <f t="shared" ref="G72:G85" si="7">+F72/F$90</f>
        <v>0.52094240837696337</v>
      </c>
      <c r="H72" s="197">
        <f>IFERROR(F72/E72-1," - ")</f>
        <v>-5.2380952380952306E-2</v>
      </c>
      <c r="I72" s="3"/>
      <c r="J72" s="194" t="s">
        <v>146</v>
      </c>
      <c r="K72" s="195"/>
      <c r="L72" s="198"/>
      <c r="M72" s="196">
        <v>0.2</v>
      </c>
      <c r="N72" s="199">
        <f>+M72/M$90</f>
        <v>1</v>
      </c>
      <c r="O72" s="201" t="str">
        <f>IFERROR(M72/L72-1," - ")</f>
        <v xml:space="preserve"> - </v>
      </c>
      <c r="P72" s="25"/>
    </row>
    <row r="73" spans="2:16" x14ac:dyDescent="0.25">
      <c r="B73" s="22"/>
      <c r="C73" s="118" t="s">
        <v>128</v>
      </c>
      <c r="D73" s="119"/>
      <c r="E73" s="158">
        <v>27.5</v>
      </c>
      <c r="F73" s="117">
        <v>26.5</v>
      </c>
      <c r="G73" s="174">
        <f t="shared" si="7"/>
        <v>0.23123909249563701</v>
      </c>
      <c r="H73" s="166">
        <f t="shared" ref="H73:H90" si="8">IFERROR(F73/E73-1," - ")</f>
        <v>-3.6363636363636376E-2</v>
      </c>
      <c r="I73" s="3"/>
      <c r="J73" s="118" t="s">
        <v>124</v>
      </c>
      <c r="K73" s="119"/>
      <c r="L73" s="158">
        <v>0</v>
      </c>
      <c r="M73" s="117"/>
      <c r="N73" s="174">
        <f>+M73/M$90</f>
        <v>0</v>
      </c>
      <c r="O73" s="166" t="str">
        <f t="shared" ref="O73:O90" si="9">IFERROR(M73/L73-1," - ")</f>
        <v xml:space="preserve"> - </v>
      </c>
      <c r="P73" s="25"/>
    </row>
    <row r="74" spans="2:16" x14ac:dyDescent="0.25">
      <c r="B74" s="22"/>
      <c r="C74" s="118" t="s">
        <v>123</v>
      </c>
      <c r="D74" s="119"/>
      <c r="E74" s="158">
        <v>16</v>
      </c>
      <c r="F74" s="117">
        <v>8.9</v>
      </c>
      <c r="G74" s="174">
        <f t="shared" si="7"/>
        <v>7.7661431064572434E-2</v>
      </c>
      <c r="H74" s="166">
        <f t="shared" si="8"/>
        <v>-0.44374999999999998</v>
      </c>
      <c r="I74" s="3"/>
      <c r="J74" s="118"/>
      <c r="K74" s="119"/>
      <c r="L74" s="158"/>
      <c r="M74" s="117"/>
      <c r="N74" s="174"/>
      <c r="O74" s="166"/>
      <c r="P74" s="25"/>
    </row>
    <row r="75" spans="2:16" x14ac:dyDescent="0.25">
      <c r="B75" s="22"/>
      <c r="C75" s="118" t="s">
        <v>119</v>
      </c>
      <c r="D75" s="119"/>
      <c r="E75" s="158">
        <v>1.5</v>
      </c>
      <c r="F75" s="117">
        <v>7.4</v>
      </c>
      <c r="G75" s="174">
        <f t="shared" si="7"/>
        <v>6.457242582897034E-2</v>
      </c>
      <c r="H75" s="166">
        <f t="shared" si="8"/>
        <v>3.9333333333333336</v>
      </c>
      <c r="I75" s="3"/>
      <c r="J75" s="118"/>
      <c r="K75" s="119"/>
      <c r="L75" s="158"/>
      <c r="M75" s="117"/>
      <c r="N75" s="174"/>
      <c r="O75" s="166"/>
      <c r="P75" s="25"/>
    </row>
    <row r="76" spans="2:16" x14ac:dyDescent="0.25">
      <c r="B76" s="22"/>
      <c r="C76" s="118" t="s">
        <v>140</v>
      </c>
      <c r="D76" s="119"/>
      <c r="E76" s="158">
        <v>3</v>
      </c>
      <c r="F76" s="117">
        <v>2</v>
      </c>
      <c r="G76" s="174">
        <f t="shared" si="7"/>
        <v>1.7452006980802792E-2</v>
      </c>
      <c r="H76" s="166">
        <f t="shared" si="8"/>
        <v>-0.33333333333333337</v>
      </c>
      <c r="I76" s="3"/>
      <c r="J76" s="118"/>
      <c r="K76" s="119"/>
      <c r="L76" s="158"/>
      <c r="M76" s="117"/>
      <c r="N76" s="174"/>
      <c r="O76" s="166"/>
      <c r="P76" s="25"/>
    </row>
    <row r="77" spans="2:16" x14ac:dyDescent="0.25">
      <c r="B77" s="22"/>
      <c r="C77" s="118" t="s">
        <v>155</v>
      </c>
      <c r="D77" s="119"/>
      <c r="E77" s="158">
        <v>0.4</v>
      </c>
      <c r="F77" s="117">
        <v>1.6</v>
      </c>
      <c r="G77" s="174">
        <f t="shared" si="7"/>
        <v>1.3961605584642236E-2</v>
      </c>
      <c r="H77" s="166">
        <f t="shared" si="8"/>
        <v>3</v>
      </c>
      <c r="I77" s="3"/>
      <c r="J77" s="118"/>
      <c r="K77" s="119"/>
      <c r="L77" s="158"/>
      <c r="M77" s="117"/>
      <c r="N77" s="174"/>
      <c r="O77" s="166"/>
      <c r="P77" s="25"/>
    </row>
    <row r="78" spans="2:16" x14ac:dyDescent="0.25">
      <c r="B78" s="22"/>
      <c r="C78" s="118" t="s">
        <v>144</v>
      </c>
      <c r="D78" s="119"/>
      <c r="E78" s="158">
        <v>2.1</v>
      </c>
      <c r="F78" s="117">
        <v>1.4</v>
      </c>
      <c r="G78" s="174">
        <f t="shared" si="7"/>
        <v>1.2216404886561954E-2</v>
      </c>
      <c r="H78" s="166">
        <f t="shared" si="8"/>
        <v>-0.33333333333333337</v>
      </c>
      <c r="I78" s="3"/>
      <c r="J78" s="118"/>
      <c r="K78" s="119"/>
      <c r="L78" s="158"/>
      <c r="M78" s="117"/>
      <c r="N78" s="174"/>
      <c r="O78" s="166"/>
      <c r="P78" s="25"/>
    </row>
    <row r="79" spans="2:16" x14ac:dyDescent="0.25">
      <c r="B79" s="22"/>
      <c r="C79" s="118" t="s">
        <v>143</v>
      </c>
      <c r="D79" s="119"/>
      <c r="E79" s="158">
        <v>0.4</v>
      </c>
      <c r="F79" s="117">
        <v>1.1000000000000001</v>
      </c>
      <c r="G79" s="174">
        <f t="shared" si="7"/>
        <v>9.5986038394415378E-3</v>
      </c>
      <c r="H79" s="166">
        <f t="shared" si="8"/>
        <v>1.75</v>
      </c>
      <c r="I79" s="3"/>
      <c r="J79" s="118"/>
      <c r="K79" s="119"/>
      <c r="L79" s="158"/>
      <c r="M79" s="117"/>
      <c r="N79" s="174"/>
      <c r="O79" s="166"/>
      <c r="P79" s="25"/>
    </row>
    <row r="80" spans="2:16" x14ac:dyDescent="0.25">
      <c r="B80" s="22"/>
      <c r="C80" s="118" t="s">
        <v>151</v>
      </c>
      <c r="D80" s="119"/>
      <c r="E80" s="158"/>
      <c r="F80" s="117">
        <v>1</v>
      </c>
      <c r="G80" s="174">
        <f t="shared" si="7"/>
        <v>8.7260034904013961E-3</v>
      </c>
      <c r="H80" s="166" t="str">
        <f t="shared" si="8"/>
        <v xml:space="preserve"> - </v>
      </c>
      <c r="I80" s="3"/>
      <c r="J80" s="118"/>
      <c r="K80" s="119"/>
      <c r="L80" s="158"/>
      <c r="M80" s="117"/>
      <c r="N80" s="174"/>
      <c r="O80" s="166"/>
      <c r="P80" s="25"/>
    </row>
    <row r="81" spans="2:16" x14ac:dyDescent="0.25">
      <c r="B81" s="22"/>
      <c r="C81" s="118" t="s">
        <v>135</v>
      </c>
      <c r="D81" s="119"/>
      <c r="E81" s="158"/>
      <c r="F81" s="117">
        <v>0.8</v>
      </c>
      <c r="G81" s="174">
        <f t="shared" si="7"/>
        <v>6.9808027923211179E-3</v>
      </c>
      <c r="H81" s="166" t="str">
        <f t="shared" si="8"/>
        <v xml:space="preserve"> - </v>
      </c>
      <c r="I81" s="3"/>
      <c r="J81" s="118"/>
      <c r="K81" s="119"/>
      <c r="L81" s="158"/>
      <c r="M81" s="117"/>
      <c r="N81" s="174"/>
      <c r="O81" s="166"/>
      <c r="P81" s="25"/>
    </row>
    <row r="82" spans="2:16" x14ac:dyDescent="0.25">
      <c r="B82" s="22"/>
      <c r="C82" s="118" t="s">
        <v>159</v>
      </c>
      <c r="D82" s="119"/>
      <c r="E82" s="158">
        <v>0.2</v>
      </c>
      <c r="F82" s="117">
        <v>0.7</v>
      </c>
      <c r="G82" s="174">
        <f t="shared" si="7"/>
        <v>6.1082024432809771E-3</v>
      </c>
      <c r="H82" s="166">
        <f t="shared" si="8"/>
        <v>2.4999999999999996</v>
      </c>
      <c r="I82" s="3"/>
      <c r="J82" s="118"/>
      <c r="K82" s="119"/>
      <c r="L82" s="158"/>
      <c r="M82" s="117"/>
      <c r="N82" s="174"/>
      <c r="O82" s="166"/>
      <c r="P82" s="25"/>
    </row>
    <row r="83" spans="2:16" x14ac:dyDescent="0.25">
      <c r="B83" s="22"/>
      <c r="C83" s="118" t="s">
        <v>114</v>
      </c>
      <c r="D83" s="119"/>
      <c r="E83" s="158">
        <v>0.6</v>
      </c>
      <c r="F83" s="117">
        <v>0.6</v>
      </c>
      <c r="G83" s="174">
        <f t="shared" si="7"/>
        <v>5.235602094240838E-3</v>
      </c>
      <c r="H83" s="166">
        <f t="shared" si="8"/>
        <v>0</v>
      </c>
      <c r="I83" s="3"/>
      <c r="J83" s="118"/>
      <c r="K83" s="119"/>
      <c r="L83" s="158"/>
      <c r="M83" s="117"/>
      <c r="N83" s="174"/>
      <c r="O83" s="166"/>
      <c r="P83" s="25"/>
    </row>
    <row r="84" spans="2:16" x14ac:dyDescent="0.25">
      <c r="B84" s="22"/>
      <c r="C84" s="118" t="s">
        <v>138</v>
      </c>
      <c r="D84" s="119"/>
      <c r="E84" s="158"/>
      <c r="F84" s="117">
        <v>0.6</v>
      </c>
      <c r="G84" s="174">
        <f t="shared" si="7"/>
        <v>5.235602094240838E-3</v>
      </c>
      <c r="H84" s="166" t="str">
        <f t="shared" si="8"/>
        <v xml:space="preserve"> - </v>
      </c>
      <c r="I84" s="3"/>
      <c r="J84" s="118"/>
      <c r="K84" s="119"/>
      <c r="L84" s="158"/>
      <c r="M84" s="117"/>
      <c r="N84" s="174"/>
      <c r="O84" s="166"/>
      <c r="P84" s="25"/>
    </row>
    <row r="85" spans="2:16" x14ac:dyDescent="0.25">
      <c r="B85" s="22"/>
      <c r="C85" s="118" t="s">
        <v>124</v>
      </c>
      <c r="D85" s="119"/>
      <c r="E85" s="158">
        <v>1.3</v>
      </c>
      <c r="F85" s="117">
        <v>0.5</v>
      </c>
      <c r="G85" s="174">
        <f t="shared" si="7"/>
        <v>4.3630017452006981E-3</v>
      </c>
      <c r="H85" s="166">
        <f t="shared" si="8"/>
        <v>-0.61538461538461542</v>
      </c>
      <c r="I85" s="3"/>
      <c r="J85" s="118"/>
      <c r="K85" s="119"/>
      <c r="L85" s="158"/>
      <c r="M85" s="117"/>
      <c r="N85" s="174"/>
      <c r="O85" s="166"/>
      <c r="P85" s="25"/>
    </row>
    <row r="86" spans="2:16" x14ac:dyDescent="0.25">
      <c r="B86" s="22"/>
      <c r="C86" s="118" t="s">
        <v>122</v>
      </c>
      <c r="D86" s="119"/>
      <c r="E86" s="158">
        <v>0.5</v>
      </c>
      <c r="F86" s="117">
        <v>0.4</v>
      </c>
      <c r="G86" s="174">
        <f t="shared" ref="G86:G88" si="10">+F86/F$90</f>
        <v>3.490401396160559E-3</v>
      </c>
      <c r="H86" s="166">
        <f t="shared" ref="H86:H88" si="11">IFERROR(F86/E86-1," - ")</f>
        <v>-0.19999999999999996</v>
      </c>
      <c r="I86" s="3"/>
      <c r="J86" s="118"/>
      <c r="K86" s="119"/>
      <c r="L86" s="158"/>
      <c r="M86" s="117"/>
      <c r="N86" s="174"/>
      <c r="O86" s="166"/>
      <c r="P86" s="25"/>
    </row>
    <row r="87" spans="2:16" x14ac:dyDescent="0.25">
      <c r="B87" s="22"/>
      <c r="C87" s="118" t="s">
        <v>116</v>
      </c>
      <c r="D87" s="127"/>
      <c r="E87" s="158">
        <v>0.6</v>
      </c>
      <c r="F87" s="117">
        <v>0.3</v>
      </c>
      <c r="G87" s="174">
        <f t="shared" si="10"/>
        <v>2.617801047120419E-3</v>
      </c>
      <c r="H87" s="166">
        <f t="shared" si="11"/>
        <v>-0.5</v>
      </c>
      <c r="I87" s="3"/>
      <c r="J87" s="118"/>
      <c r="K87" s="127"/>
      <c r="L87" s="158"/>
      <c r="M87" s="117"/>
      <c r="N87" s="174"/>
      <c r="O87" s="166"/>
      <c r="P87" s="25"/>
    </row>
    <row r="88" spans="2:16" x14ac:dyDescent="0.25">
      <c r="B88" s="22"/>
      <c r="C88" s="118" t="s">
        <v>146</v>
      </c>
      <c r="D88" s="119"/>
      <c r="E88" s="158">
        <v>0.1</v>
      </c>
      <c r="F88" s="117">
        <v>0.3</v>
      </c>
      <c r="G88" s="174">
        <f t="shared" si="10"/>
        <v>2.617801047120419E-3</v>
      </c>
      <c r="H88" s="166">
        <f t="shared" si="11"/>
        <v>1.9999999999999996</v>
      </c>
      <c r="I88" s="3"/>
      <c r="J88" s="118"/>
      <c r="K88" s="119"/>
      <c r="L88" s="158"/>
      <c r="M88" s="117"/>
      <c r="N88" s="174"/>
      <c r="O88" s="166"/>
      <c r="P88" s="25"/>
    </row>
    <row r="89" spans="2:16" x14ac:dyDescent="0.25">
      <c r="B89" s="22"/>
      <c r="C89" s="122" t="s">
        <v>126</v>
      </c>
      <c r="D89" s="123"/>
      <c r="E89" s="170">
        <f>+E90-SUM(E72:E88)</f>
        <v>1.5</v>
      </c>
      <c r="F89" s="125">
        <f>+F90-SUM(F72:F88)</f>
        <v>0.79999999999999716</v>
      </c>
      <c r="G89" s="176">
        <f>+F89/F$90</f>
        <v>6.9808027923210928E-3</v>
      </c>
      <c r="H89" s="171">
        <f t="shared" si="8"/>
        <v>-0.46666666666666856</v>
      </c>
      <c r="I89" s="3"/>
      <c r="J89" s="122" t="s">
        <v>126</v>
      </c>
      <c r="K89" s="123"/>
      <c r="L89" s="170">
        <f>+L90-SUM(L72:L88)</f>
        <v>0</v>
      </c>
      <c r="M89" s="125">
        <f>+M90-SUM(M72:M88)</f>
        <v>0</v>
      </c>
      <c r="N89" s="176">
        <f>+M89/M$90</f>
        <v>0</v>
      </c>
      <c r="O89" s="171" t="str">
        <f t="shared" si="9"/>
        <v xml:space="preserve"> - </v>
      </c>
      <c r="P89" s="25"/>
    </row>
    <row r="90" spans="2:16" x14ac:dyDescent="0.25">
      <c r="B90" s="22"/>
      <c r="C90" s="130" t="s">
        <v>10</v>
      </c>
      <c r="D90" s="131"/>
      <c r="E90" s="115">
        <f>+H12</f>
        <v>118.69999999999999</v>
      </c>
      <c r="F90" s="115">
        <f>+I12</f>
        <v>114.6</v>
      </c>
      <c r="G90" s="82">
        <f>+F90/F$90</f>
        <v>1</v>
      </c>
      <c r="H90" s="132">
        <f t="shared" si="8"/>
        <v>-3.4540859309182714E-2</v>
      </c>
      <c r="I90" s="8"/>
      <c r="J90" s="130" t="s">
        <v>21</v>
      </c>
      <c r="K90" s="131"/>
      <c r="L90" s="115">
        <f>+H22</f>
        <v>0</v>
      </c>
      <c r="M90" s="115">
        <f>+I22</f>
        <v>0.2</v>
      </c>
      <c r="N90" s="82">
        <f>+M90/M$90</f>
        <v>1</v>
      </c>
      <c r="O90" s="132" t="str">
        <f t="shared" si="9"/>
        <v xml:space="preserve"> - </v>
      </c>
      <c r="P90" s="25"/>
    </row>
    <row r="91" spans="2:16" x14ac:dyDescent="0.25">
      <c r="B91" s="22"/>
      <c r="C91" s="90" t="s">
        <v>58</v>
      </c>
      <c r="D91" s="8"/>
      <c r="E91" s="34"/>
      <c r="F91" s="8"/>
      <c r="G91" s="8"/>
      <c r="H91" s="8"/>
      <c r="I91" s="8"/>
      <c r="J91" s="90" t="s">
        <v>58</v>
      </c>
      <c r="K91" s="8"/>
      <c r="L91" s="8"/>
      <c r="M91" s="8"/>
      <c r="N91" s="8"/>
      <c r="O91" s="8"/>
      <c r="P91" s="25"/>
    </row>
    <row r="92" spans="2:16" x14ac:dyDescent="0.25">
      <c r="B92" s="2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25"/>
    </row>
    <row r="93" spans="2:16" x14ac:dyDescent="0.2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6"/>
    </row>
    <row r="96" spans="2:16" x14ac:dyDescent="0.25">
      <c r="B96" s="21" t="s">
        <v>141</v>
      </c>
      <c r="C96" s="9"/>
      <c r="D96" s="9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24"/>
    </row>
    <row r="97" spans="2:16" x14ac:dyDescent="0.25">
      <c r="B97" s="2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25"/>
    </row>
    <row r="98" spans="2:16" x14ac:dyDescent="0.25">
      <c r="B98" s="22"/>
      <c r="C98" s="252" t="s">
        <v>112</v>
      </c>
      <c r="D98" s="252"/>
      <c r="E98" s="252"/>
      <c r="F98" s="252"/>
      <c r="G98" s="252"/>
      <c r="H98" s="252"/>
      <c r="I98" s="8"/>
      <c r="J98" s="252" t="s">
        <v>113</v>
      </c>
      <c r="K98" s="252"/>
      <c r="L98" s="252"/>
      <c r="M98" s="252"/>
      <c r="N98" s="252"/>
      <c r="O98" s="252"/>
      <c r="P98" s="25"/>
    </row>
    <row r="99" spans="2:16" x14ac:dyDescent="0.25">
      <c r="B99" s="22"/>
      <c r="C99" s="253" t="s">
        <v>31</v>
      </c>
      <c r="D99" s="253"/>
      <c r="E99" s="253"/>
      <c r="F99" s="253"/>
      <c r="G99" s="253"/>
      <c r="H99" s="253"/>
      <c r="I99" s="8"/>
      <c r="J99" s="253" t="s">
        <v>31</v>
      </c>
      <c r="K99" s="253"/>
      <c r="L99" s="253"/>
      <c r="M99" s="253"/>
      <c r="N99" s="253"/>
      <c r="O99" s="253"/>
      <c r="P99" s="25"/>
    </row>
    <row r="100" spans="2:16" x14ac:dyDescent="0.25">
      <c r="B100" s="22"/>
      <c r="C100" s="250" t="s">
        <v>142</v>
      </c>
      <c r="D100" s="251"/>
      <c r="E100" s="85">
        <v>2015</v>
      </c>
      <c r="F100" s="86">
        <v>2016</v>
      </c>
      <c r="G100" s="86" t="s">
        <v>27</v>
      </c>
      <c r="H100" s="86" t="s">
        <v>28</v>
      </c>
      <c r="I100" s="8"/>
      <c r="J100" s="250" t="s">
        <v>142</v>
      </c>
      <c r="K100" s="251"/>
      <c r="L100" s="85">
        <v>2015</v>
      </c>
      <c r="M100" s="86">
        <v>2016</v>
      </c>
      <c r="N100" s="86" t="s">
        <v>27</v>
      </c>
      <c r="O100" s="86" t="s">
        <v>28</v>
      </c>
      <c r="P100" s="25"/>
    </row>
    <row r="101" spans="2:16" x14ac:dyDescent="0.25">
      <c r="B101" s="22"/>
      <c r="C101" s="139" t="str">
        <f>+C72</f>
        <v>Estados Unidos</v>
      </c>
      <c r="D101" s="181"/>
      <c r="E101" s="152">
        <v>62.990405510000045</v>
      </c>
      <c r="F101" s="128">
        <v>59.712476099999982</v>
      </c>
      <c r="G101" s="182">
        <f>+F101/F101</f>
        <v>1</v>
      </c>
      <c r="H101" s="165">
        <f>IFERROR(F101/E101-1," - ")</f>
        <v>-5.2038550688162766E-2</v>
      </c>
      <c r="I101" s="8"/>
      <c r="J101" s="139" t="str">
        <f>+J72</f>
        <v>Colombia</v>
      </c>
      <c r="K101" s="181"/>
      <c r="L101" s="152"/>
      <c r="M101" s="128">
        <v>0.174876</v>
      </c>
      <c r="N101" s="182">
        <f>+M101/M101</f>
        <v>1</v>
      </c>
      <c r="O101" s="165" t="str">
        <f>IFERROR(M101/L101-1," - ")</f>
        <v xml:space="preserve"> - </v>
      </c>
      <c r="P101" s="25"/>
    </row>
    <row r="102" spans="2:16" x14ac:dyDescent="0.25">
      <c r="B102" s="22"/>
      <c r="C102" s="118" t="s">
        <v>107</v>
      </c>
      <c r="D102" s="119"/>
      <c r="E102" s="120">
        <v>55.950609250000042</v>
      </c>
      <c r="F102" s="117">
        <v>55.470214299999974</v>
      </c>
      <c r="G102" s="174">
        <f>+F102/F101</f>
        <v>0.9289551852966953</v>
      </c>
      <c r="H102" s="166">
        <f t="shared" ref="H102:H112" si="12">IFERROR(F102/E102-1," - ")</f>
        <v>-8.5860539579390993E-3</v>
      </c>
      <c r="I102" s="8"/>
      <c r="J102" s="118" t="s">
        <v>48</v>
      </c>
      <c r="K102" s="119"/>
      <c r="L102" s="120"/>
      <c r="M102" s="117">
        <v>0.174876</v>
      </c>
      <c r="N102" s="174">
        <f>+M102/M101</f>
        <v>1</v>
      </c>
      <c r="O102" s="166" t="str">
        <f t="shared" ref="O102:O112" si="13">IFERROR(M102/L102-1," - ")</f>
        <v xml:space="preserve"> - </v>
      </c>
      <c r="P102" s="25"/>
    </row>
    <row r="103" spans="2:16" x14ac:dyDescent="0.25">
      <c r="B103" s="22"/>
      <c r="C103" s="118" t="s">
        <v>108</v>
      </c>
      <c r="D103" s="119"/>
      <c r="E103" s="120">
        <v>3.829650899999999</v>
      </c>
      <c r="F103" s="117">
        <v>3.2121083999999995</v>
      </c>
      <c r="G103" s="174">
        <f>+F103/F101</f>
        <v>5.3792919165179295E-2</v>
      </c>
      <c r="H103" s="166">
        <f t="shared" si="12"/>
        <v>-0.16125294866955098</v>
      </c>
      <c r="I103" s="8"/>
      <c r="J103" s="118"/>
      <c r="K103" s="119"/>
      <c r="L103" s="120"/>
      <c r="M103" s="117"/>
      <c r="N103" s="174">
        <f>+M103/M101</f>
        <v>0</v>
      </c>
      <c r="O103" s="166" t="str">
        <f t="shared" si="13"/>
        <v xml:space="preserve"> - </v>
      </c>
      <c r="P103" s="25"/>
    </row>
    <row r="104" spans="2:16" x14ac:dyDescent="0.25">
      <c r="B104" s="22"/>
      <c r="C104" s="118" t="s">
        <v>88</v>
      </c>
      <c r="D104" s="119"/>
      <c r="E104" s="120">
        <v>1.6616568199999999</v>
      </c>
      <c r="F104" s="117">
        <v>0.48337599999999975</v>
      </c>
      <c r="G104" s="174">
        <f>+F104/F101</f>
        <v>8.0950587142039464E-3</v>
      </c>
      <c r="H104" s="166">
        <f t="shared" si="12"/>
        <v>-0.70909998130660945</v>
      </c>
      <c r="I104" s="8"/>
      <c r="J104" s="118"/>
      <c r="K104" s="119"/>
      <c r="L104" s="120"/>
      <c r="M104" s="117"/>
      <c r="N104" s="174">
        <f>+M104/M101</f>
        <v>0</v>
      </c>
      <c r="O104" s="166" t="str">
        <f t="shared" si="13"/>
        <v xml:space="preserve"> - </v>
      </c>
      <c r="P104" s="25"/>
    </row>
    <row r="105" spans="2:16" x14ac:dyDescent="0.25">
      <c r="B105" s="22"/>
      <c r="C105" s="139" t="str">
        <f>+C73</f>
        <v>España</v>
      </c>
      <c r="D105" s="181"/>
      <c r="E105" s="152">
        <v>27.492308319999996</v>
      </c>
      <c r="F105" s="128">
        <v>26.477001199999961</v>
      </c>
      <c r="G105" s="182">
        <f>+F105/F105</f>
        <v>1</v>
      </c>
      <c r="H105" s="165">
        <f t="shared" si="12"/>
        <v>-3.6930588300634781E-2</v>
      </c>
      <c r="I105" s="8"/>
      <c r="J105" s="139" t="str">
        <f>+J73</f>
        <v>Ecuador</v>
      </c>
      <c r="K105" s="181"/>
      <c r="L105" s="206">
        <v>2.0412899999999998E-2</v>
      </c>
      <c r="M105" s="128"/>
      <c r="N105" s="182" t="e">
        <f>+M105/M105</f>
        <v>#DIV/0!</v>
      </c>
      <c r="O105" s="165">
        <f t="shared" si="13"/>
        <v>-1</v>
      </c>
      <c r="P105" s="25"/>
    </row>
    <row r="106" spans="2:16" x14ac:dyDescent="0.25">
      <c r="B106" s="22"/>
      <c r="C106" s="95" t="s">
        <v>107</v>
      </c>
      <c r="D106" s="119"/>
      <c r="E106" s="120">
        <v>24.980096719999992</v>
      </c>
      <c r="F106" s="117">
        <v>25.751295099999965</v>
      </c>
      <c r="G106" s="174">
        <f>+F106/F105</f>
        <v>0.97259107651511545</v>
      </c>
      <c r="H106" s="166">
        <f t="shared" si="12"/>
        <v>3.087251377143474E-2</v>
      </c>
      <c r="I106" s="8"/>
      <c r="J106" s="118" t="s">
        <v>63</v>
      </c>
      <c r="K106" s="119"/>
      <c r="L106" s="207">
        <v>2.0412899999999998E-2</v>
      </c>
      <c r="M106" s="117"/>
      <c r="N106" s="174" t="e">
        <f>+M106/M105</f>
        <v>#DIV/0!</v>
      </c>
      <c r="O106" s="166">
        <f t="shared" si="13"/>
        <v>-1</v>
      </c>
      <c r="P106" s="25"/>
    </row>
    <row r="107" spans="2:16" x14ac:dyDescent="0.25">
      <c r="B107" s="22"/>
      <c r="C107" s="118" t="s">
        <v>162</v>
      </c>
      <c r="D107" s="119"/>
      <c r="E107" s="120">
        <v>2.0215812000000004</v>
      </c>
      <c r="F107" s="117">
        <v>0.4348129</v>
      </c>
      <c r="G107" s="174">
        <f>+F107/F105</f>
        <v>1.6422286523898356E-2</v>
      </c>
      <c r="H107" s="166">
        <f t="shared" si="12"/>
        <v>-0.78491445211302913</v>
      </c>
      <c r="I107" s="8"/>
      <c r="J107" s="118"/>
      <c r="K107" s="119"/>
      <c r="L107" s="120"/>
      <c r="M107" s="117"/>
      <c r="N107" s="174" t="e">
        <f>+M107/M105</f>
        <v>#DIV/0!</v>
      </c>
      <c r="O107" s="166" t="str">
        <f t="shared" si="13"/>
        <v xml:space="preserve"> - </v>
      </c>
      <c r="P107" s="25"/>
    </row>
    <row r="108" spans="2:16" x14ac:dyDescent="0.25">
      <c r="B108" s="22"/>
      <c r="C108" s="122" t="s">
        <v>109</v>
      </c>
      <c r="D108" s="123"/>
      <c r="E108" s="124">
        <v>0.37490129999999999</v>
      </c>
      <c r="F108" s="125">
        <v>0.25000299999999998</v>
      </c>
      <c r="G108" s="174">
        <f>+F108/F105</f>
        <v>9.4422702220521987E-3</v>
      </c>
      <c r="H108" s="166">
        <f t="shared" si="12"/>
        <v>-0.33314981836552715</v>
      </c>
      <c r="I108" s="8"/>
      <c r="J108" s="122"/>
      <c r="K108" s="123"/>
      <c r="L108" s="124"/>
      <c r="M108" s="125"/>
      <c r="N108" s="174" t="e">
        <f>+M108/M105</f>
        <v>#DIV/0!</v>
      </c>
      <c r="O108" s="166" t="str">
        <f t="shared" si="13"/>
        <v xml:space="preserve"> - </v>
      </c>
      <c r="P108" s="25"/>
    </row>
    <row r="109" spans="2:16" x14ac:dyDescent="0.25">
      <c r="B109" s="22"/>
      <c r="C109" s="142" t="str">
        <f>+C74</f>
        <v>Francia</v>
      </c>
      <c r="D109" s="202"/>
      <c r="E109" s="152">
        <v>16.001353119999997</v>
      </c>
      <c r="F109" s="128">
        <v>8.8763498999999992</v>
      </c>
      <c r="G109" s="165">
        <f>+F109/F109</f>
        <v>1</v>
      </c>
      <c r="H109" s="165">
        <f t="shared" si="12"/>
        <v>-0.44527504433950016</v>
      </c>
      <c r="I109" s="8"/>
      <c r="J109" s="139"/>
      <c r="K109" s="203"/>
      <c r="L109" s="152"/>
      <c r="M109" s="128"/>
      <c r="N109" s="165" t="e">
        <f>+M109/M109</f>
        <v>#DIV/0!</v>
      </c>
      <c r="O109" s="165" t="str">
        <f t="shared" si="13"/>
        <v xml:space="preserve"> - </v>
      </c>
      <c r="P109" s="25"/>
    </row>
    <row r="110" spans="2:16" x14ac:dyDescent="0.25">
      <c r="B110" s="22"/>
      <c r="C110" s="118" t="s">
        <v>107</v>
      </c>
      <c r="D110" s="119"/>
      <c r="E110" s="120">
        <v>13.75989832</v>
      </c>
      <c r="F110" s="117">
        <v>8.122376899999999</v>
      </c>
      <c r="G110" s="166">
        <f>+F110/F109</f>
        <v>0.91505821553970057</v>
      </c>
      <c r="H110" s="166">
        <f t="shared" si="12"/>
        <v>-0.4097066191111215</v>
      </c>
      <c r="I110" s="8"/>
      <c r="J110" s="118"/>
      <c r="K110" s="119"/>
      <c r="L110" s="120"/>
      <c r="M110" s="117"/>
      <c r="N110" s="166" t="e">
        <f>+M110/M109</f>
        <v>#DIV/0!</v>
      </c>
      <c r="O110" s="166" t="str">
        <f t="shared" si="13"/>
        <v xml:space="preserve"> - </v>
      </c>
      <c r="P110" s="25"/>
    </row>
    <row r="111" spans="2:16" x14ac:dyDescent="0.25">
      <c r="B111" s="22"/>
      <c r="C111" s="118" t="s">
        <v>109</v>
      </c>
      <c r="D111" s="119"/>
      <c r="E111" s="120">
        <v>1.4342550000000001</v>
      </c>
      <c r="F111" s="117">
        <v>0.75339959999999995</v>
      </c>
      <c r="G111" s="166">
        <f>+F111/F109</f>
        <v>8.4877185835137037E-2</v>
      </c>
      <c r="H111" s="166">
        <f t="shared" si="12"/>
        <v>-0.47471014568539072</v>
      </c>
      <c r="I111" s="8"/>
      <c r="J111" s="118"/>
      <c r="K111" s="119"/>
      <c r="L111" s="120"/>
      <c r="M111" s="117"/>
      <c r="N111" s="166" t="e">
        <f>+M111/M109</f>
        <v>#DIV/0!</v>
      </c>
      <c r="O111" s="166" t="str">
        <f t="shared" si="13"/>
        <v xml:space="preserve"> - </v>
      </c>
      <c r="P111" s="25"/>
    </row>
    <row r="112" spans="2:16" x14ac:dyDescent="0.25">
      <c r="B112" s="22"/>
      <c r="C112" s="122" t="s">
        <v>163</v>
      </c>
      <c r="D112" s="26"/>
      <c r="E112" s="124">
        <v>0.80358089999999993</v>
      </c>
      <c r="F112" s="125">
        <v>5.7339999999999995E-4</v>
      </c>
      <c r="G112" s="171">
        <f>+F112/F109</f>
        <v>6.4598625162354183E-5</v>
      </c>
      <c r="H112" s="171">
        <f t="shared" si="12"/>
        <v>-0.99928644396600264</v>
      </c>
      <c r="I112" s="8"/>
      <c r="J112" s="122"/>
      <c r="K112" s="123"/>
      <c r="L112" s="124"/>
      <c r="M112" s="125"/>
      <c r="N112" s="171" t="e">
        <f>+M112/M109</f>
        <v>#DIV/0!</v>
      </c>
      <c r="O112" s="171" t="str">
        <f t="shared" si="13"/>
        <v xml:space="preserve"> - </v>
      </c>
      <c r="P112" s="25"/>
    </row>
    <row r="113" spans="2:16" x14ac:dyDescent="0.25">
      <c r="B113" s="22"/>
      <c r="C113" s="90" t="s">
        <v>58</v>
      </c>
      <c r="D113" s="8"/>
      <c r="E113" s="34"/>
      <c r="F113" s="8"/>
      <c r="G113" s="8"/>
      <c r="H113" s="8"/>
      <c r="I113" s="8"/>
      <c r="J113" s="90" t="s">
        <v>58</v>
      </c>
      <c r="K113" s="8"/>
      <c r="L113" s="34"/>
      <c r="M113" s="8"/>
      <c r="N113" s="8"/>
      <c r="O113" s="8"/>
      <c r="P113" s="25"/>
    </row>
    <row r="114" spans="2:16" x14ac:dyDescent="0.2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6"/>
    </row>
  </sheetData>
  <mergeCells count="25">
    <mergeCell ref="C100:D100"/>
    <mergeCell ref="J100:K100"/>
    <mergeCell ref="C71:D71"/>
    <mergeCell ref="J71:K71"/>
    <mergeCell ref="C98:H98"/>
    <mergeCell ref="J98:O98"/>
    <mergeCell ref="C99:H99"/>
    <mergeCell ref="J99:O99"/>
    <mergeCell ref="C66:O68"/>
    <mergeCell ref="C69:H69"/>
    <mergeCell ref="J69:O69"/>
    <mergeCell ref="C70:H70"/>
    <mergeCell ref="J70:O70"/>
    <mergeCell ref="F10:L10"/>
    <mergeCell ref="F11:G11"/>
    <mergeCell ref="B1:P1"/>
    <mergeCell ref="C7:O8"/>
    <mergeCell ref="F9:L9"/>
    <mergeCell ref="C38:D38"/>
    <mergeCell ref="J38:K38"/>
    <mergeCell ref="C33:O35"/>
    <mergeCell ref="C36:H36"/>
    <mergeCell ref="J36:O36"/>
    <mergeCell ref="C37:H37"/>
    <mergeCell ref="J37:O3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2017-03-06T20:17:21Z</dcterms:modified>
</cp:coreProperties>
</file>